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ry-my.sharepoint.com/personal/cewynn_emory_edu/Documents/Desktop/"/>
    </mc:Choice>
  </mc:AlternateContent>
  <xr:revisionPtr revIDLastSave="0" documentId="8_{0066FA54-633B-40D0-8903-62A618D82496}" xr6:coauthVersionLast="47" xr6:coauthVersionMax="47" xr10:uidLastSave="{00000000-0000-0000-0000-000000000000}"/>
  <bookViews>
    <workbookView xWindow="-108" yWindow="-108" windowWidth="23256" windowHeight="12576" xr2:uid="{D0C74539-6671-4192-91C1-CCC87E3CCE79}"/>
  </bookViews>
  <sheets>
    <sheet name="Rate Calc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H52" i="1" l="1"/>
  <c r="J71" i="1" l="1"/>
  <c r="H71" i="1"/>
  <c r="F71" i="1"/>
  <c r="J45" i="1"/>
  <c r="H45" i="1"/>
  <c r="F45" i="1"/>
  <c r="D45" i="1"/>
  <c r="D36" i="1"/>
  <c r="D35" i="1"/>
  <c r="K35" i="1" s="1"/>
  <c r="D33" i="1"/>
  <c r="K32" i="1"/>
  <c r="J32" i="1"/>
  <c r="H32" i="1"/>
  <c r="F32" i="1"/>
  <c r="K31" i="1"/>
  <c r="J31" i="1"/>
  <c r="H31" i="1"/>
  <c r="F31" i="1"/>
  <c r="K30" i="1"/>
  <c r="J30" i="1"/>
  <c r="H30" i="1"/>
  <c r="F30" i="1"/>
  <c r="K29" i="1"/>
  <c r="J29" i="1"/>
  <c r="J33" i="1" s="1"/>
  <c r="H29" i="1"/>
  <c r="F29" i="1"/>
  <c r="K23" i="1"/>
  <c r="K22" i="1"/>
  <c r="K21" i="1"/>
  <c r="C21" i="1"/>
  <c r="K20" i="1"/>
  <c r="C20" i="1"/>
  <c r="K19" i="1"/>
  <c r="C19" i="1"/>
  <c r="E14" i="1"/>
  <c r="F13" i="1"/>
  <c r="F12" i="1"/>
  <c r="G12" i="1" s="1"/>
  <c r="H12" i="1" s="1"/>
  <c r="D22" i="1" s="1"/>
  <c r="F11" i="1"/>
  <c r="F10" i="1"/>
  <c r="F9" i="1"/>
  <c r="F33" i="1" l="1"/>
  <c r="H33" i="1"/>
  <c r="J22" i="1"/>
  <c r="F22" i="1"/>
  <c r="H22" i="1"/>
  <c r="G10" i="1"/>
  <c r="H10" i="1" s="1"/>
  <c r="D20" i="1" s="1"/>
  <c r="G13" i="1"/>
  <c r="H13" i="1" s="1"/>
  <c r="D23" i="1" s="1"/>
  <c r="F14" i="1"/>
  <c r="G9" i="1"/>
  <c r="G11" i="1"/>
  <c r="H11" i="1" s="1"/>
  <c r="D21" i="1" s="1"/>
  <c r="G14" i="1" l="1"/>
  <c r="H23" i="1"/>
  <c r="J23" i="1"/>
  <c r="F23" i="1"/>
  <c r="H21" i="1"/>
  <c r="F21" i="1"/>
  <c r="J21" i="1"/>
  <c r="H20" i="1"/>
  <c r="J20" i="1"/>
  <c r="F20" i="1"/>
  <c r="H9" i="1"/>
  <c r="D19" i="1" l="1"/>
  <c r="H14" i="1"/>
  <c r="D24" i="1" l="1"/>
  <c r="D34" i="1" s="1"/>
  <c r="D37" i="1" s="1"/>
  <c r="F19" i="1"/>
  <c r="F24" i="1" s="1"/>
  <c r="F34" i="1" s="1"/>
  <c r="J19" i="1"/>
  <c r="J24" i="1" s="1"/>
  <c r="J34" i="1" s="1"/>
  <c r="H19" i="1"/>
  <c r="H24" i="1" s="1"/>
  <c r="H34" i="1" s="1"/>
  <c r="D25" i="1" l="1"/>
  <c r="J37" i="1"/>
  <c r="J46" i="1"/>
  <c r="H46" i="1"/>
  <c r="H37" i="1"/>
  <c r="F37" i="1"/>
  <c r="F46" i="1"/>
  <c r="D46" i="1" s="1"/>
  <c r="H66" i="1" l="1"/>
  <c r="H68" i="1" s="1"/>
  <c r="H69" i="1" s="1"/>
  <c r="H59" i="1"/>
  <c r="H61" i="1" s="1"/>
  <c r="H62" i="1" s="1"/>
  <c r="J59" i="1"/>
  <c r="J61" i="1" s="1"/>
  <c r="J62" i="1" s="1"/>
  <c r="J52" i="1"/>
  <c r="J54" i="1" s="1"/>
  <c r="J66" i="1"/>
  <c r="J68" i="1" s="1"/>
  <c r="J69" i="1"/>
  <c r="F66" i="1"/>
  <c r="F68" i="1" s="1"/>
  <c r="F69" i="1" s="1"/>
  <c r="F59" i="1"/>
  <c r="F52" i="1"/>
  <c r="F54" i="1" s="1"/>
  <c r="F61" i="1" l="1"/>
  <c r="F44" i="1" s="1"/>
  <c r="H55" i="1"/>
  <c r="H44" i="1"/>
  <c r="H47" i="1" s="1"/>
  <c r="F55" i="1"/>
  <c r="J44" i="1"/>
  <c r="J47" i="1" s="1"/>
  <c r="J55" i="1"/>
  <c r="F62" i="1" l="1"/>
  <c r="D44" i="1"/>
  <c r="F47" i="1"/>
  <c r="D47" i="1" s="1"/>
</calcChain>
</file>

<file path=xl/sharedStrings.xml><?xml version="1.0" encoding="utf-8"?>
<sst xmlns="http://schemas.openxmlformats.org/spreadsheetml/2006/main" count="153" uniqueCount="90">
  <si>
    <t xml:space="preserve">excel download </t>
  </si>
  <si>
    <t>Check this box if this is a new service center activity.</t>
  </si>
  <si>
    <t>Enter fringe %</t>
  </si>
  <si>
    <t>Please fill in yellow boxes only</t>
  </si>
  <si>
    <t>below in cell G7</t>
  </si>
  <si>
    <t>Section 1:</t>
  </si>
  <si>
    <t>(A)</t>
  </si>
  <si>
    <t>(B)</t>
  </si>
  <si>
    <t>(C)</t>
  </si>
  <si>
    <t>Instructions for Section 1:</t>
  </si>
  <si>
    <t>Faculty/Staff - Title</t>
  </si>
  <si>
    <t xml:space="preserve">Effort % </t>
  </si>
  <si>
    <t>Full FY20 Salary</t>
  </si>
  <si>
    <t>Total Salary</t>
  </si>
  <si>
    <t>Total Core Salary</t>
  </si>
  <si>
    <t xml:space="preserve">Total Fringe </t>
  </si>
  <si>
    <t>Sampson, Sam - Scientific Director</t>
  </si>
  <si>
    <t>Lee, Leah - Core Director</t>
  </si>
  <si>
    <t>Matthews, Matthew - CHOA</t>
  </si>
  <si>
    <t>Total Direct Salaries</t>
  </si>
  <si>
    <t>Section 2:</t>
  </si>
  <si>
    <t>(D)</t>
  </si>
  <si>
    <t>(E)</t>
  </si>
  <si>
    <t>(repeat steps D &amp; E for additional services)</t>
  </si>
  <si>
    <t>Instructions for Section 2:</t>
  </si>
  <si>
    <t>Core Personnel Salary Costs Per Service</t>
  </si>
  <si>
    <t>Service A</t>
  </si>
  <si>
    <t>Service B</t>
  </si>
  <si>
    <t>Service C</t>
  </si>
  <si>
    <t>Salary</t>
  </si>
  <si>
    <t xml:space="preserve">Total       Effort % </t>
  </si>
  <si>
    <t>Total Salary Costs Per Service</t>
  </si>
  <si>
    <t>Section 3:</t>
  </si>
  <si>
    <t>(F)</t>
  </si>
  <si>
    <t>(G)</t>
  </si>
  <si>
    <t>(H)</t>
  </si>
  <si>
    <t>Instructions for Section 3:</t>
  </si>
  <si>
    <t>Other Direct Costs</t>
  </si>
  <si>
    <t>Total Cost</t>
  </si>
  <si>
    <t>Total Allocation %</t>
  </si>
  <si>
    <t xml:space="preserve">Allocation % </t>
  </si>
  <si>
    <t>Cost</t>
  </si>
  <si>
    <t>Professional Services</t>
  </si>
  <si>
    <t>Computer Services</t>
  </si>
  <si>
    <t>Communications</t>
  </si>
  <si>
    <t xml:space="preserve">Maintenance &amp; repair costs </t>
  </si>
  <si>
    <t>Total Other Direct Costs</t>
  </si>
  <si>
    <t>Total Costs Overall (Salary per Service &amp; Direct)</t>
  </si>
  <si>
    <t>Subsidy --&gt; input as negative number</t>
  </si>
  <si>
    <t xml:space="preserve">Prior Yr Surplus/Deficit Carryforward </t>
  </si>
  <si>
    <t>* Total Estimated Cost</t>
  </si>
  <si>
    <t>Section 4:</t>
  </si>
  <si>
    <t>Instructions for Section 4:</t>
  </si>
  <si>
    <t>Service Description/Name</t>
  </si>
  <si>
    <t>beneath each service, specify the affiliated unit of measurement</t>
  </si>
  <si>
    <t>Please specify units, eg., hours, test, scan, etc.</t>
  </si>
  <si>
    <t>UNITS</t>
  </si>
  <si>
    <t>Hours</t>
  </si>
  <si>
    <t>and enter the quantities of each service's units</t>
  </si>
  <si>
    <t>Proposed Quantity</t>
  </si>
  <si>
    <t>QUANTITY</t>
  </si>
  <si>
    <t>Summary</t>
  </si>
  <si>
    <t>All Services</t>
  </si>
  <si>
    <t>Consulting</t>
  </si>
  <si>
    <t>Data Extraction</t>
  </si>
  <si>
    <t>Data Analysis</t>
  </si>
  <si>
    <t>Projected Revenue</t>
  </si>
  <si>
    <t>Projected Subsidy</t>
  </si>
  <si>
    <r>
      <rPr>
        <b/>
        <sz val="11"/>
        <color rgb="FF000000"/>
        <rFont val="Calibri"/>
        <family val="2"/>
      </rPr>
      <t xml:space="preserve">Projected Total Costs </t>
    </r>
    <r>
      <rPr>
        <b/>
        <sz val="10"/>
        <color indexed="8"/>
        <rFont val="Calibri"/>
        <family val="2"/>
      </rPr>
      <t>(+ surplus/deficit carryforward)</t>
    </r>
  </si>
  <si>
    <t>Balance</t>
  </si>
  <si>
    <t>Section 5:</t>
  </si>
  <si>
    <t>Instructions for Section 5:</t>
  </si>
  <si>
    <t>Subservice A.1</t>
  </si>
  <si>
    <t>Subservice B.1</t>
  </si>
  <si>
    <t>Subservice C.1</t>
  </si>
  <si>
    <t xml:space="preserve">enter the allocations and quantities for each service to determine </t>
  </si>
  <si>
    <t>Allocation</t>
  </si>
  <si>
    <t>your internal and external rates</t>
  </si>
  <si>
    <t>Quantity</t>
  </si>
  <si>
    <t>Internal Rate</t>
  </si>
  <si>
    <t>External Rate</t>
  </si>
  <si>
    <t>it's recommended that you charge external users a higher rate to</t>
  </si>
  <si>
    <t>cover overhead costs; rates can be adjusted as needed</t>
  </si>
  <si>
    <t>Subservice A.2</t>
  </si>
  <si>
    <t>Subservice B.2</t>
  </si>
  <si>
    <t>Subservice C.2</t>
  </si>
  <si>
    <t>Subservice A.3</t>
  </si>
  <si>
    <t>Subservice B.3</t>
  </si>
  <si>
    <t>Subservice C.3</t>
  </si>
  <si>
    <t>ensure 100% of effort is allocated to each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</si>
</sst>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  <numFmt numFmtId="167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8" tint="-0.249977111117893"/>
      <name val="Calibri"/>
      <family val="2"/>
    </font>
    <font>
      <b/>
      <sz val="12"/>
      <color rgb="FF0000FF"/>
      <name val="Calibri"/>
      <family val="2"/>
    </font>
    <font>
      <b/>
      <sz val="12"/>
      <color rgb="FF0099CC"/>
      <name val="Calibri"/>
      <family val="2"/>
    </font>
    <font>
      <b/>
      <sz val="11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966FF"/>
      <name val="Calibri"/>
      <family val="2"/>
    </font>
    <font>
      <b/>
      <sz val="12"/>
      <color rgb="FF7030A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theme="5"/>
      <name val="Calibri"/>
      <family val="2"/>
    </font>
    <font>
      <b/>
      <sz val="12"/>
      <color rgb="FFFF66FF"/>
      <name val="Calibri"/>
      <family val="2"/>
    </font>
    <font>
      <b/>
      <sz val="12"/>
      <color rgb="FFFF7C8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5"/>
      <name val="Calibri"/>
      <family val="2"/>
    </font>
    <font>
      <b/>
      <sz val="11"/>
      <color rgb="FFFF7C80"/>
      <name val="Calibri"/>
      <family val="2"/>
    </font>
    <font>
      <sz val="13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lightDown">
        <bgColor theme="0" tint="-4.9989318521683403E-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0" fontId="9" fillId="3" borderId="6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4" borderId="3" xfId="2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3" xfId="0" applyBorder="1"/>
    <xf numFmtId="0" fontId="0" fillId="0" borderId="14" xfId="0" applyBorder="1"/>
    <xf numFmtId="0" fontId="12" fillId="3" borderId="15" xfId="2" applyFont="1" applyFill="1" applyBorder="1"/>
    <xf numFmtId="164" fontId="12" fillId="3" borderId="2" xfId="2" applyNumberFormat="1" applyFont="1" applyFill="1" applyBorder="1" applyAlignment="1">
      <alignment horizontal="center"/>
    </xf>
    <xf numFmtId="165" fontId="12" fillId="3" borderId="2" xfId="2" applyNumberFormat="1" applyFont="1" applyFill="1" applyBorder="1"/>
    <xf numFmtId="165" fontId="12" fillId="0" borderId="2" xfId="2" applyNumberFormat="1" applyFont="1" applyBorder="1"/>
    <xf numFmtId="165" fontId="12" fillId="0" borderId="16" xfId="2" applyNumberFormat="1" applyFont="1" applyBorder="1"/>
    <xf numFmtId="0" fontId="13" fillId="3" borderId="15" xfId="2" applyFont="1" applyFill="1" applyBorder="1"/>
    <xf numFmtId="164" fontId="13" fillId="3" borderId="2" xfId="2" applyNumberFormat="1" applyFont="1" applyFill="1" applyBorder="1" applyAlignment="1">
      <alignment horizontal="center"/>
    </xf>
    <xf numFmtId="165" fontId="13" fillId="3" borderId="2" xfId="2" applyNumberFormat="1" applyFont="1" applyFill="1" applyBorder="1"/>
    <xf numFmtId="9" fontId="12" fillId="3" borderId="2" xfId="2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4" fillId="4" borderId="20" xfId="2" applyFont="1" applyFill="1" applyBorder="1" applyAlignment="1">
      <alignment horizontal="right"/>
    </xf>
    <xf numFmtId="0" fontId="15" fillId="4" borderId="21" xfId="2" applyFont="1" applyFill="1" applyBorder="1"/>
    <xf numFmtId="165" fontId="14" fillId="4" borderId="21" xfId="2" applyNumberFormat="1" applyFont="1" applyFill="1" applyBorder="1"/>
    <xf numFmtId="165" fontId="8" fillId="4" borderId="21" xfId="2" applyNumberFormat="1" applyFont="1" applyFill="1" applyBorder="1"/>
    <xf numFmtId="165" fontId="9" fillId="4" borderId="21" xfId="2" applyNumberFormat="1" applyFont="1" applyFill="1" applyBorder="1"/>
    <xf numFmtId="165" fontId="10" fillId="4" borderId="22" xfId="2" applyNumberFormat="1" applyFont="1" applyFill="1" applyBorder="1"/>
    <xf numFmtId="0" fontId="16" fillId="0" borderId="0" xfId="0" applyFont="1"/>
    <xf numFmtId="0" fontId="16" fillId="0" borderId="9" xfId="0" applyFont="1" applyBorder="1"/>
    <xf numFmtId="0" fontId="19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166" fontId="7" fillId="4" borderId="28" xfId="3" applyNumberFormat="1" applyFont="1" applyFill="1" applyBorder="1" applyAlignment="1">
      <alignment horizontal="center" wrapText="1"/>
    </xf>
    <xf numFmtId="166" fontId="21" fillId="0" borderId="0" xfId="3" applyNumberFormat="1" applyFont="1" applyAlignment="1">
      <alignment horizontal="center" wrapText="1"/>
    </xf>
    <xf numFmtId="165" fontId="12" fillId="3" borderId="15" xfId="2" applyNumberFormat="1" applyFont="1" applyFill="1" applyBorder="1" applyAlignment="1">
      <alignment horizontal="left" wrapText="1"/>
    </xf>
    <xf numFmtId="165" fontId="12" fillId="0" borderId="16" xfId="2" applyNumberFormat="1" applyFont="1" applyBorder="1" applyAlignment="1">
      <alignment horizontal="right" wrapText="1"/>
    </xf>
    <xf numFmtId="9" fontId="13" fillId="3" borderId="15" xfId="2" applyNumberFormat="1" applyFont="1" applyFill="1" applyBorder="1" applyAlignment="1">
      <alignment horizontal="center" wrapText="1"/>
    </xf>
    <xf numFmtId="165" fontId="13" fillId="0" borderId="16" xfId="2" applyNumberFormat="1" applyFont="1" applyBorder="1" applyAlignment="1">
      <alignment horizontal="right" wrapText="1"/>
    </xf>
    <xf numFmtId="9" fontId="15" fillId="3" borderId="15" xfId="2" applyNumberFormat="1" applyFont="1" applyFill="1" applyBorder="1" applyAlignment="1">
      <alignment horizontal="center" wrapText="1"/>
    </xf>
    <xf numFmtId="165" fontId="12" fillId="0" borderId="16" xfId="2" applyNumberFormat="1" applyFont="1" applyBorder="1" applyAlignment="1">
      <alignment horizontal="right"/>
    </xf>
    <xf numFmtId="9" fontId="13" fillId="0" borderId="29" xfId="4" applyFont="1" applyBorder="1" applyAlignment="1">
      <alignment horizontal="right"/>
    </xf>
    <xf numFmtId="9" fontId="22" fillId="0" borderId="0" xfId="4" applyFont="1" applyAlignment="1">
      <alignment horizontal="right"/>
    </xf>
    <xf numFmtId="9" fontId="15" fillId="4" borderId="20" xfId="2" applyNumberFormat="1" applyFont="1" applyFill="1" applyBorder="1" applyAlignment="1">
      <alignment horizontal="center"/>
    </xf>
    <xf numFmtId="165" fontId="20" fillId="4" borderId="22" xfId="2" applyNumberFormat="1" applyFont="1" applyFill="1" applyBorder="1" applyAlignment="1">
      <alignment horizontal="right"/>
    </xf>
    <xf numFmtId="9" fontId="23" fillId="4" borderId="20" xfId="2" applyNumberFormat="1" applyFont="1" applyFill="1" applyBorder="1" applyAlignment="1">
      <alignment horizontal="center"/>
    </xf>
    <xf numFmtId="0" fontId="23" fillId="4" borderId="20" xfId="2" applyFont="1" applyFill="1" applyBorder="1" applyAlignment="1">
      <alignment horizontal="center"/>
    </xf>
    <xf numFmtId="166" fontId="23" fillId="4" borderId="30" xfId="3" applyNumberFormat="1" applyFont="1" applyFill="1" applyBorder="1" applyAlignment="1">
      <alignment horizontal="right"/>
    </xf>
    <xf numFmtId="166" fontId="24" fillId="0" borderId="0" xfId="3" applyNumberFormat="1" applyFont="1" applyAlignment="1">
      <alignment horizontal="right"/>
    </xf>
    <xf numFmtId="0" fontId="21" fillId="0" borderId="0" xfId="2" applyFont="1" applyAlignment="1">
      <alignment horizontal="right"/>
    </xf>
    <xf numFmtId="43" fontId="25" fillId="0" borderId="0" xfId="1" applyFont="1" applyAlignment="1">
      <alignment horizontal="right"/>
    </xf>
    <xf numFmtId="9" fontId="6" fillId="0" borderId="0" xfId="2" applyNumberFormat="1" applyAlignment="1">
      <alignment horizontal="right"/>
    </xf>
    <xf numFmtId="165" fontId="6" fillId="0" borderId="0" xfId="2" applyNumberFormat="1" applyAlignment="1">
      <alignment horizontal="right"/>
    </xf>
    <xf numFmtId="0" fontId="6" fillId="0" borderId="0" xfId="2" applyAlignment="1">
      <alignment horizontal="right"/>
    </xf>
    <xf numFmtId="166" fontId="0" fillId="0" borderId="0" xfId="3" applyNumberFormat="1" applyFont="1" applyAlignment="1">
      <alignment horizontal="right"/>
    </xf>
    <xf numFmtId="166" fontId="21" fillId="0" borderId="0" xfId="3" applyNumberFormat="1" applyFont="1" applyAlignment="1">
      <alignment horizontal="center"/>
    </xf>
    <xf numFmtId="0" fontId="27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6" fillId="0" borderId="15" xfId="2" applyBorder="1" applyAlignment="1">
      <alignment horizontal="right"/>
    </xf>
    <xf numFmtId="165" fontId="6" fillId="3" borderId="33" xfId="2" applyNumberFormat="1" applyFill="1" applyBorder="1" applyAlignment="1">
      <alignment horizontal="right"/>
    </xf>
    <xf numFmtId="9" fontId="6" fillId="3" borderId="15" xfId="2" applyNumberFormat="1" applyFill="1" applyBorder="1" applyAlignment="1">
      <alignment horizontal="right"/>
    </xf>
    <xf numFmtId="165" fontId="6" fillId="0" borderId="34" xfId="2" applyNumberFormat="1" applyBorder="1" applyAlignment="1">
      <alignment horizontal="right"/>
    </xf>
    <xf numFmtId="165" fontId="6" fillId="0" borderId="35" xfId="2" applyNumberFormat="1" applyBorder="1" applyAlignment="1">
      <alignment horizontal="right"/>
    </xf>
    <xf numFmtId="43" fontId="22" fillId="0" borderId="29" xfId="1" applyFont="1" applyBorder="1" applyAlignment="1">
      <alignment horizontal="right"/>
    </xf>
    <xf numFmtId="9" fontId="22" fillId="0" borderId="29" xfId="4" applyFont="1" applyBorder="1" applyAlignment="1">
      <alignment horizontal="right"/>
    </xf>
    <xf numFmtId="0" fontId="29" fillId="0" borderId="15" xfId="2" applyFont="1" applyBorder="1" applyAlignment="1">
      <alignment horizontal="right"/>
    </xf>
    <xf numFmtId="9" fontId="6" fillId="3" borderId="15" xfId="2" applyNumberFormat="1" applyFill="1" applyBorder="1" applyAlignment="1">
      <alignment horizontal="right" wrapText="1"/>
    </xf>
    <xf numFmtId="166" fontId="22" fillId="0" borderId="29" xfId="3" applyNumberFormat="1" applyFont="1" applyBorder="1" applyAlignment="1">
      <alignment horizontal="right"/>
    </xf>
    <xf numFmtId="166" fontId="22" fillId="0" borderId="0" xfId="3" applyNumberFormat="1" applyFont="1" applyAlignment="1">
      <alignment horizontal="right"/>
    </xf>
    <xf numFmtId="165" fontId="22" fillId="3" borderId="33" xfId="2" applyNumberFormat="1" applyFont="1" applyFill="1" applyBorder="1" applyAlignment="1">
      <alignment horizontal="right"/>
    </xf>
    <xf numFmtId="0" fontId="30" fillId="0" borderId="15" xfId="2" applyFont="1" applyBorder="1" applyAlignment="1">
      <alignment horizontal="right"/>
    </xf>
    <xf numFmtId="165" fontId="6" fillId="0" borderId="36" xfId="2" applyNumberFormat="1" applyBorder="1" applyAlignment="1">
      <alignment horizontal="right"/>
    </xf>
    <xf numFmtId="0" fontId="6" fillId="6" borderId="37" xfId="2" applyFill="1" applyBorder="1" applyAlignment="1">
      <alignment horizontal="right"/>
    </xf>
    <xf numFmtId="165" fontId="6" fillId="0" borderId="16" xfId="2" applyNumberFormat="1" applyBorder="1" applyAlignment="1">
      <alignment horizontal="right"/>
    </xf>
    <xf numFmtId="165" fontId="6" fillId="0" borderId="38" xfId="2" applyNumberFormat="1" applyBorder="1" applyAlignment="1">
      <alignment horizontal="right"/>
    </xf>
    <xf numFmtId="0" fontId="6" fillId="6" borderId="39" xfId="2" applyFill="1" applyBorder="1" applyAlignment="1">
      <alignment horizontal="right"/>
    </xf>
    <xf numFmtId="0" fontId="31" fillId="0" borderId="15" xfId="2" applyFont="1" applyBorder="1" applyAlignment="1">
      <alignment horizontal="right"/>
    </xf>
    <xf numFmtId="165" fontId="21" fillId="0" borderId="36" xfId="2" applyNumberFormat="1" applyFont="1" applyBorder="1" applyAlignment="1">
      <alignment horizontal="right"/>
    </xf>
    <xf numFmtId="0" fontId="21" fillId="0" borderId="15" xfId="2" applyFont="1" applyBorder="1" applyAlignment="1">
      <alignment horizontal="right"/>
    </xf>
    <xf numFmtId="165" fontId="32" fillId="0" borderId="36" xfId="2" applyNumberFormat="1" applyFont="1" applyBorder="1" applyAlignment="1">
      <alignment horizontal="right"/>
    </xf>
    <xf numFmtId="165" fontId="6" fillId="3" borderId="16" xfId="2" applyNumberFormat="1" applyFill="1" applyBorder="1" applyAlignment="1">
      <alignment horizontal="right"/>
    </xf>
    <xf numFmtId="166" fontId="0" fillId="0" borderId="30" xfId="3" applyNumberFormat="1" applyFont="1" applyBorder="1" applyAlignment="1">
      <alignment horizontal="right"/>
    </xf>
    <xf numFmtId="0" fontId="21" fillId="4" borderId="20" xfId="2" applyFont="1" applyFill="1" applyBorder="1" applyAlignment="1">
      <alignment horizontal="right"/>
    </xf>
    <xf numFmtId="165" fontId="33" fillId="4" borderId="40" xfId="2" applyNumberFormat="1" applyFont="1" applyFill="1" applyBorder="1" applyAlignment="1">
      <alignment horizontal="right"/>
    </xf>
    <xf numFmtId="0" fontId="6" fillId="7" borderId="41" xfId="2" applyFill="1" applyBorder="1" applyAlignment="1">
      <alignment horizontal="right"/>
    </xf>
    <xf numFmtId="165" fontId="34" fillId="4" borderId="22" xfId="2" applyNumberFormat="1" applyFont="1" applyFill="1" applyBorder="1" applyAlignment="1">
      <alignment horizontal="right"/>
    </xf>
    <xf numFmtId="167" fontId="6" fillId="0" borderId="0" xfId="2" applyNumberFormat="1" applyAlignment="1">
      <alignment horizontal="right"/>
    </xf>
    <xf numFmtId="0" fontId="21" fillId="8" borderId="8" xfId="2" applyFont="1" applyFill="1" applyBorder="1" applyAlignment="1">
      <alignment horizontal="right"/>
    </xf>
    <xf numFmtId="0" fontId="21" fillId="6" borderId="8" xfId="2" applyFont="1" applyFill="1" applyBorder="1" applyAlignment="1">
      <alignment horizontal="right" wrapText="1"/>
    </xf>
    <xf numFmtId="0" fontId="35" fillId="4" borderId="8" xfId="0" applyFont="1" applyFill="1" applyBorder="1"/>
    <xf numFmtId="0" fontId="35" fillId="4" borderId="9" xfId="0" applyFont="1" applyFill="1" applyBorder="1"/>
    <xf numFmtId="0" fontId="35" fillId="4" borderId="10" xfId="0" applyFont="1" applyFill="1" applyBorder="1"/>
    <xf numFmtId="0" fontId="30" fillId="0" borderId="42" xfId="2" applyFont="1" applyBorder="1" applyAlignment="1">
      <alignment horizontal="right" vertical="center" wrapText="1"/>
    </xf>
    <xf numFmtId="0" fontId="21" fillId="0" borderId="43" xfId="2" applyFont="1" applyBorder="1" applyAlignment="1">
      <alignment horizontal="right"/>
    </xf>
    <xf numFmtId="0" fontId="35" fillId="4" borderId="17" xfId="0" applyFont="1" applyFill="1" applyBorder="1"/>
    <xf numFmtId="0" fontId="35" fillId="4" borderId="18" xfId="0" applyFont="1" applyFill="1" applyBorder="1"/>
    <xf numFmtId="0" fontId="35" fillId="4" borderId="19" xfId="0" applyFont="1" applyFill="1" applyBorder="1"/>
    <xf numFmtId="0" fontId="21" fillId="0" borderId="42" xfId="2" applyFont="1" applyBorder="1" applyAlignment="1">
      <alignment horizontal="right"/>
    </xf>
    <xf numFmtId="0" fontId="6" fillId="6" borderId="45" xfId="2" applyFill="1" applyBorder="1" applyAlignment="1">
      <alignment horizontal="right"/>
    </xf>
    <xf numFmtId="0" fontId="6" fillId="3" borderId="21" xfId="2" applyFill="1" applyBorder="1" applyAlignment="1">
      <alignment horizontal="center"/>
    </xf>
    <xf numFmtId="0" fontId="36" fillId="6" borderId="45" xfId="2" applyFont="1" applyFill="1" applyBorder="1" applyAlignment="1">
      <alignment horizontal="right"/>
    </xf>
    <xf numFmtId="0" fontId="36" fillId="6" borderId="21" xfId="2" applyFont="1" applyFill="1" applyBorder="1" applyAlignment="1">
      <alignment horizontal="right"/>
    </xf>
    <xf numFmtId="0" fontId="6" fillId="3" borderId="22" xfId="2" applyFill="1" applyBorder="1" applyAlignment="1">
      <alignment horizontal="center"/>
    </xf>
    <xf numFmtId="0" fontId="35" fillId="0" borderId="0" xfId="0" applyFont="1"/>
    <xf numFmtId="0" fontId="21" fillId="0" borderId="8" xfId="2" applyFont="1" applyBorder="1" applyAlignment="1">
      <alignment horizontal="right" vertical="center"/>
    </xf>
    <xf numFmtId="0" fontId="21" fillId="0" borderId="28" xfId="2" applyFont="1" applyBorder="1" applyAlignment="1">
      <alignment horizontal="right"/>
    </xf>
    <xf numFmtId="165" fontId="1" fillId="0" borderId="32" xfId="3" applyNumberFormat="1" applyFont="1" applyBorder="1" applyAlignment="1">
      <alignment horizontal="right"/>
    </xf>
    <xf numFmtId="165" fontId="6" fillId="6" borderId="49" xfId="2" applyNumberFormat="1" applyFill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5" fontId="6" fillId="6" borderId="1" xfId="2" applyNumberFormat="1" applyFill="1" applyBorder="1" applyAlignment="1">
      <alignment horizontal="right"/>
    </xf>
    <xf numFmtId="165" fontId="6" fillId="6" borderId="33" xfId="2" applyNumberFormat="1" applyFill="1" applyBorder="1" applyAlignment="1">
      <alignment horizontal="right"/>
    </xf>
    <xf numFmtId="165" fontId="1" fillId="0" borderId="29" xfId="3" applyNumberFormat="1" applyFont="1" applyBorder="1" applyAlignment="1">
      <alignment horizontal="right"/>
    </xf>
    <xf numFmtId="165" fontId="6" fillId="6" borderId="0" xfId="2" applyNumberFormat="1" applyFill="1" applyAlignment="1">
      <alignment horizontal="right"/>
    </xf>
    <xf numFmtId="165" fontId="6" fillId="6" borderId="50" xfId="2" applyNumberFormat="1" applyFill="1" applyBorder="1" applyAlignment="1">
      <alignment horizontal="right"/>
    </xf>
    <xf numFmtId="165" fontId="6" fillId="6" borderId="51" xfId="2" applyNumberFormat="1" applyFill="1" applyBorder="1" applyAlignment="1">
      <alignment horizontal="right"/>
    </xf>
    <xf numFmtId="165" fontId="1" fillId="0" borderId="16" xfId="3" applyNumberFormat="1" applyFont="1" applyBorder="1" applyAlignment="1">
      <alignment horizontal="right"/>
    </xf>
    <xf numFmtId="0" fontId="37" fillId="0" borderId="42" xfId="2" applyFont="1" applyBorder="1" applyAlignment="1">
      <alignment horizontal="right"/>
    </xf>
    <xf numFmtId="165" fontId="6" fillId="0" borderId="29" xfId="2" applyNumberFormat="1" applyBorder="1" applyAlignment="1">
      <alignment horizontal="right"/>
    </xf>
    <xf numFmtId="0" fontId="6" fillId="6" borderId="52" xfId="2" applyFill="1" applyBorder="1" applyAlignment="1">
      <alignment horizontal="right"/>
    </xf>
    <xf numFmtId="165" fontId="6" fillId="0" borderId="2" xfId="2" applyNumberFormat="1" applyBorder="1" applyAlignment="1">
      <alignment horizontal="right"/>
    </xf>
    <xf numFmtId="0" fontId="6" fillId="6" borderId="50" xfId="2" applyFill="1" applyBorder="1" applyAlignment="1">
      <alignment horizontal="right"/>
    </xf>
    <xf numFmtId="166" fontId="21" fillId="0" borderId="0" xfId="3" applyNumberFormat="1" applyFont="1" applyAlignment="1">
      <alignment horizontal="right"/>
    </xf>
    <xf numFmtId="0" fontId="21" fillId="4" borderId="53" xfId="2" applyFont="1" applyFill="1" applyBorder="1" applyAlignment="1">
      <alignment horizontal="right"/>
    </xf>
    <xf numFmtId="165" fontId="21" fillId="4" borderId="30" xfId="2" applyNumberFormat="1" applyFont="1" applyFill="1" applyBorder="1" applyAlignment="1">
      <alignment horizontal="right"/>
    </xf>
    <xf numFmtId="0" fontId="21" fillId="7" borderId="54" xfId="2" applyFont="1" applyFill="1" applyBorder="1" applyAlignment="1">
      <alignment horizontal="right"/>
    </xf>
    <xf numFmtId="165" fontId="21" fillId="4" borderId="21" xfId="2" applyNumberFormat="1" applyFont="1" applyFill="1" applyBorder="1" applyAlignment="1">
      <alignment horizontal="right"/>
    </xf>
    <xf numFmtId="165" fontId="21" fillId="7" borderId="55" xfId="2" applyNumberFormat="1" applyFont="1" applyFill="1" applyBorder="1" applyAlignment="1">
      <alignment horizontal="right"/>
    </xf>
    <xf numFmtId="165" fontId="21" fillId="4" borderId="22" xfId="2" applyNumberFormat="1" applyFont="1" applyFill="1" applyBorder="1" applyAlignment="1">
      <alignment horizontal="right"/>
    </xf>
    <xf numFmtId="0" fontId="6" fillId="0" borderId="0" xfId="2"/>
    <xf numFmtId="166" fontId="0" fillId="0" borderId="0" xfId="3" applyNumberFormat="1" applyFont="1"/>
    <xf numFmtId="0" fontId="21" fillId="0" borderId="15" xfId="2" applyFont="1" applyBorder="1" applyAlignment="1">
      <alignment horizontal="right" vertical="center"/>
    </xf>
    <xf numFmtId="9" fontId="0" fillId="3" borderId="16" xfId="0" applyNumberFormat="1" applyFill="1" applyBorder="1"/>
    <xf numFmtId="165" fontId="0" fillId="0" borderId="16" xfId="0" applyNumberFormat="1" applyBorder="1"/>
    <xf numFmtId="0" fontId="0" fillId="3" borderId="16" xfId="0" applyFill="1" applyBorder="1"/>
    <xf numFmtId="0" fontId="31" fillId="9" borderId="15" xfId="2" applyFont="1" applyFill="1" applyBorder="1" applyAlignment="1">
      <alignment horizontal="right"/>
    </xf>
    <xf numFmtId="165" fontId="2" fillId="9" borderId="16" xfId="0" applyNumberFormat="1" applyFont="1" applyFill="1" applyBorder="1"/>
    <xf numFmtId="0" fontId="31" fillId="9" borderId="20" xfId="2" applyFont="1" applyFill="1" applyBorder="1" applyAlignment="1">
      <alignment horizontal="right"/>
    </xf>
    <xf numFmtId="165" fontId="2" fillId="9" borderId="22" xfId="0" applyNumberFormat="1" applyFont="1" applyFill="1" applyBorder="1"/>
    <xf numFmtId="0" fontId="0" fillId="4" borderId="9" xfId="0" applyFill="1" applyBorder="1"/>
    <xf numFmtId="0" fontId="0" fillId="4" borderId="10" xfId="0" applyFill="1" applyBorder="1"/>
    <xf numFmtId="165" fontId="0" fillId="0" borderId="0" xfId="0" applyNumberFormat="1"/>
    <xf numFmtId="0" fontId="0" fillId="4" borderId="18" xfId="0" applyFill="1" applyBorder="1"/>
    <xf numFmtId="0" fontId="0" fillId="4" borderId="19" xfId="0" applyFill="1" applyBorder="1"/>
    <xf numFmtId="0" fontId="31" fillId="0" borderId="0" xfId="2" applyFont="1" applyAlignment="1">
      <alignment horizontal="right"/>
    </xf>
    <xf numFmtId="9" fontId="0" fillId="0" borderId="0" xfId="0" applyNumberFormat="1"/>
    <xf numFmtId="0" fontId="35" fillId="4" borderId="23" xfId="0" applyFont="1" applyFill="1" applyBorder="1"/>
    <xf numFmtId="0" fontId="0" fillId="4" borderId="24" xfId="0" applyFill="1" applyBorder="1"/>
    <xf numFmtId="0" fontId="0" fillId="4" borderId="59" xfId="0" applyFill="1" applyBorder="1"/>
    <xf numFmtId="0" fontId="0" fillId="4" borderId="25" xfId="0" applyFill="1" applyBorder="1"/>
    <xf numFmtId="0" fontId="3" fillId="2" borderId="0" xfId="0" applyFont="1" applyFill="1" applyAlignment="1">
      <alignment horizontal="center"/>
    </xf>
    <xf numFmtId="0" fontId="7" fillId="4" borderId="4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wrapText="1"/>
    </xf>
    <xf numFmtId="0" fontId="7" fillId="4" borderId="3" xfId="2" applyFont="1" applyFill="1" applyBorder="1" applyAlignment="1">
      <alignment horizontal="center" wrapText="1"/>
    </xf>
    <xf numFmtId="0" fontId="8" fillId="4" borderId="5" xfId="2" applyFont="1" applyFill="1" applyBorder="1" applyAlignment="1">
      <alignment horizontal="center" wrapText="1"/>
    </xf>
    <xf numFmtId="0" fontId="8" fillId="4" borderId="3" xfId="2" applyFont="1" applyFill="1" applyBorder="1" applyAlignment="1">
      <alignment horizontal="center" wrapText="1"/>
    </xf>
    <xf numFmtId="0" fontId="10" fillId="4" borderId="7" xfId="2" applyFont="1" applyFill="1" applyBorder="1" applyAlignment="1">
      <alignment horizontal="center" wrapText="1"/>
    </xf>
    <xf numFmtId="0" fontId="10" fillId="4" borderId="12" xfId="2" applyFont="1" applyFill="1" applyBorder="1" applyAlignment="1">
      <alignment horizontal="center" wrapText="1"/>
    </xf>
    <xf numFmtId="166" fontId="7" fillId="4" borderId="31" xfId="3" applyNumberFormat="1" applyFont="1" applyFill="1" applyBorder="1" applyAlignment="1">
      <alignment horizontal="center" wrapText="1"/>
    </xf>
    <xf numFmtId="166" fontId="7" fillId="4" borderId="32" xfId="3" applyNumberFormat="1" applyFont="1" applyFill="1" applyBorder="1" applyAlignment="1">
      <alignment horizontal="center" wrapText="1"/>
    </xf>
    <xf numFmtId="0" fontId="17" fillId="5" borderId="23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7" fillId="4" borderId="26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wrapText="1"/>
    </xf>
    <xf numFmtId="0" fontId="10" fillId="0" borderId="12" xfId="2" applyFont="1" applyBorder="1" applyAlignment="1">
      <alignment horizontal="center" wrapText="1"/>
    </xf>
    <xf numFmtId="0" fontId="14" fillId="4" borderId="26" xfId="2" applyFont="1" applyFill="1" applyBorder="1" applyAlignment="1">
      <alignment horizontal="center"/>
    </xf>
    <xf numFmtId="0" fontId="14" fillId="4" borderId="27" xfId="2" applyFont="1" applyFill="1" applyBorder="1" applyAlignment="1">
      <alignment horizontal="center"/>
    </xf>
    <xf numFmtId="0" fontId="26" fillId="0" borderId="7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4" borderId="27" xfId="2" applyFont="1" applyFill="1" applyBorder="1" applyAlignment="1">
      <alignment horizontal="center"/>
    </xf>
    <xf numFmtId="0" fontId="6" fillId="3" borderId="44" xfId="2" applyFill="1" applyBorder="1" applyAlignment="1">
      <alignment horizontal="center" wrapText="1"/>
    </xf>
    <xf numFmtId="0" fontId="6" fillId="3" borderId="2" xfId="2" applyFill="1" applyBorder="1" applyAlignment="1">
      <alignment horizontal="center" wrapText="1"/>
    </xf>
    <xf numFmtId="0" fontId="6" fillId="3" borderId="36" xfId="2" applyFill="1" applyBorder="1" applyAlignment="1">
      <alignment horizontal="center" wrapText="1"/>
    </xf>
    <xf numFmtId="0" fontId="6" fillId="3" borderId="38" xfId="2" applyFill="1" applyBorder="1" applyAlignment="1">
      <alignment horizontal="center" wrapText="1"/>
    </xf>
    <xf numFmtId="165" fontId="21" fillId="0" borderId="46" xfId="2" applyNumberFormat="1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165" fontId="21" fillId="0" borderId="3" xfId="2" applyNumberFormat="1" applyFont="1" applyBorder="1" applyAlignment="1">
      <alignment horizontal="center" wrapText="1"/>
    </xf>
    <xf numFmtId="165" fontId="30" fillId="0" borderId="47" xfId="2" applyNumberFormat="1" applyFont="1" applyBorder="1" applyAlignment="1">
      <alignment horizontal="center"/>
    </xf>
    <xf numFmtId="165" fontId="30" fillId="0" borderId="48" xfId="2" applyNumberFormat="1" applyFont="1" applyBorder="1" applyAlignment="1">
      <alignment horizontal="center"/>
    </xf>
    <xf numFmtId="0" fontId="7" fillId="4" borderId="56" xfId="2" applyFont="1" applyFill="1" applyBorder="1" applyAlignment="1">
      <alignment horizontal="center"/>
    </xf>
    <xf numFmtId="0" fontId="7" fillId="4" borderId="57" xfId="2" applyFont="1" applyFill="1" applyBorder="1" applyAlignment="1">
      <alignment horizontal="center"/>
    </xf>
    <xf numFmtId="0" fontId="7" fillId="4" borderId="26" xfId="2" applyFont="1" applyFill="1" applyBorder="1" applyAlignment="1">
      <alignment horizontal="center"/>
    </xf>
    <xf numFmtId="0" fontId="38" fillId="4" borderId="58" xfId="2" applyFont="1" applyFill="1" applyBorder="1" applyAlignment="1">
      <alignment horizontal="center"/>
    </xf>
    <xf numFmtId="0" fontId="38" fillId="4" borderId="34" xfId="2" applyFont="1" applyFill="1" applyBorder="1" applyAlignment="1">
      <alignment horizontal="center"/>
    </xf>
  </cellXfs>
  <cellStyles count="5">
    <cellStyle name="Comma" xfId="1" builtinId="3"/>
    <cellStyle name="Comma 3" xfId="3" xr:uid="{A404C33A-7C54-4E78-9071-BFCE13EB591F}"/>
    <cellStyle name="Normal" xfId="0" builtinId="0"/>
    <cellStyle name="Normal 4" xfId="2" xr:uid="{7E95A42E-40C7-4331-839E-CF0A35B445F3}"/>
    <cellStyle name="Percent 3" xfId="4" xr:uid="{5950A5A3-5125-44C1-903D-FCD18F70785E}"/>
  </cellStyles>
  <dxfs count="2">
    <dxf>
      <font>
        <color rgb="FFFF0000"/>
      </font>
      <numFmt numFmtId="13" formatCode="0%"/>
    </dxf>
    <dxf>
      <font>
        <color rgb="FFFF0000"/>
      </font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24433</xdr:colOff>
      <xdr:row>6</xdr:row>
      <xdr:rowOff>25400</xdr:rowOff>
    </xdr:from>
    <xdr:to>
      <xdr:col>19</xdr:col>
      <xdr:colOff>606657</xdr:colOff>
      <xdr:row>12</xdr:row>
      <xdr:rowOff>184780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02" t="37046" r="68324" b="51300"/>
        <a:stretch/>
      </xdr:blipFill>
      <xdr:spPr>
        <a:xfrm>
          <a:off x="11187733" y="1076960"/>
          <a:ext cx="4849424" cy="1340480"/>
        </a:xfrm>
        <a:prstGeom prst="rect">
          <a:avLst/>
        </a:prstGeom>
      </xdr:spPr>
    </xdr:pic>
    <xdr:clientData/>
  </xdr:twoCellAnchor>
  <xdr:twoCellAnchor editAs="oneCell">
    <xdr:from>
      <xdr:col>12</xdr:col>
      <xdr:colOff>11611</xdr:colOff>
      <xdr:row>16</xdr:row>
      <xdr:rowOff>16934</xdr:rowOff>
    </xdr:from>
    <xdr:to>
      <xdr:col>19</xdr:col>
      <xdr:colOff>575732</xdr:colOff>
      <xdr:row>21</xdr:row>
      <xdr:rowOff>177801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990" t="48757" r="66501" b="40318"/>
        <a:stretch/>
      </xdr:blipFill>
      <xdr:spPr>
        <a:xfrm>
          <a:off x="11174911" y="3103034"/>
          <a:ext cx="4831321" cy="1341967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14927</xdr:colOff>
      <xdr:row>26</xdr:row>
      <xdr:rowOff>26591</xdr:rowOff>
    </xdr:from>
    <xdr:to>
      <xdr:col>19</xdr:col>
      <xdr:colOff>592667</xdr:colOff>
      <xdr:row>32</xdr:row>
      <xdr:rowOff>156548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5" t="60579" r="66306" b="29123"/>
        <a:stretch/>
      </xdr:blipFill>
      <xdr:spPr>
        <a:xfrm>
          <a:off x="11178227" y="5322491"/>
          <a:ext cx="4844940" cy="1257717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34</xdr:row>
      <xdr:rowOff>16931</xdr:rowOff>
    </xdr:from>
    <xdr:to>
      <xdr:col>19</xdr:col>
      <xdr:colOff>592666</xdr:colOff>
      <xdr:row>36</xdr:row>
      <xdr:rowOff>187112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034" t="70496" r="67139" b="25179"/>
        <a:stretch/>
      </xdr:blipFill>
      <xdr:spPr>
        <a:xfrm>
          <a:off x="11172825" y="6821591"/>
          <a:ext cx="4850341" cy="543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0</xdr:row>
          <xdr:rowOff>144780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203200</xdr:colOff>
      <xdr:row>54</xdr:row>
      <xdr:rowOff>135467</xdr:rowOff>
    </xdr:from>
    <xdr:to>
      <xdr:col>10</xdr:col>
      <xdr:colOff>863600</xdr:colOff>
      <xdr:row>54</xdr:row>
      <xdr:rowOff>135467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0132060" y="10986347"/>
          <a:ext cx="660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160866</xdr:colOff>
      <xdr:row>70</xdr:row>
      <xdr:rowOff>127000</xdr:rowOff>
    </xdr:from>
    <xdr:to>
      <xdr:col>10</xdr:col>
      <xdr:colOff>821266</xdr:colOff>
      <xdr:row>70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0089726" y="14048740"/>
          <a:ext cx="660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48BC-79F3-4EB4-92F1-A34DA1406488}">
  <dimension ref="C1:T71"/>
  <sheetViews>
    <sheetView tabSelected="1" zoomScale="90" zoomScaleNormal="90" workbookViewId="0">
      <selection activeCell="E3" sqref="E3"/>
    </sheetView>
  </sheetViews>
  <sheetFormatPr defaultRowHeight="14.4" x14ac:dyDescent="0.3"/>
  <cols>
    <col min="1" max="1" width="1.77734375" customWidth="1"/>
    <col min="2" max="2" width="3.6640625" customWidth="1"/>
    <col min="3" max="3" width="44.44140625" customWidth="1"/>
    <col min="4" max="4" width="13.6640625" customWidth="1"/>
    <col min="5" max="5" width="14.6640625" customWidth="1"/>
    <col min="6" max="6" width="13.33203125" customWidth="1"/>
    <col min="7" max="7" width="14.88671875" customWidth="1"/>
    <col min="8" max="8" width="13.88671875" bestFit="1" customWidth="1"/>
    <col min="9" max="9" width="14" customWidth="1"/>
    <col min="10" max="10" width="10.44140625" customWidth="1"/>
    <col min="11" max="11" width="13.88671875" customWidth="1"/>
    <col min="12" max="12" width="4.109375" customWidth="1"/>
  </cols>
  <sheetData>
    <row r="1" spans="3:20" ht="13.8" customHeight="1" x14ac:dyDescent="0.35">
      <c r="G1" s="155" t="s">
        <v>0</v>
      </c>
      <c r="H1" s="155"/>
    </row>
    <row r="2" spans="3:20" x14ac:dyDescent="0.3">
      <c r="C2" s="1" t="s">
        <v>1</v>
      </c>
    </row>
    <row r="3" spans="3:20" x14ac:dyDescent="0.3">
      <c r="G3" s="2" t="s">
        <v>2</v>
      </c>
    </row>
    <row r="4" spans="3:20" x14ac:dyDescent="0.3">
      <c r="C4" s="3" t="s">
        <v>3</v>
      </c>
      <c r="G4" s="4" t="s">
        <v>4</v>
      </c>
    </row>
    <row r="5" spans="3:20" ht="7.5" customHeight="1" x14ac:dyDescent="0.3"/>
    <row r="6" spans="3:20" s="6" customFormat="1" ht="18.600000000000001" thickBot="1" x14ac:dyDescent="0.4">
      <c r="C6" s="5" t="s">
        <v>5</v>
      </c>
      <c r="F6" s="7" t="s">
        <v>6</v>
      </c>
      <c r="G6" s="7" t="s">
        <v>7</v>
      </c>
      <c r="H6" s="7" t="s">
        <v>8</v>
      </c>
      <c r="M6" s="8" t="s">
        <v>9</v>
      </c>
    </row>
    <row r="7" spans="3:20" ht="15" customHeight="1" x14ac:dyDescent="0.3">
      <c r="C7" s="156" t="s">
        <v>10</v>
      </c>
      <c r="D7" s="158" t="s">
        <v>11</v>
      </c>
      <c r="E7" s="160" t="s">
        <v>12</v>
      </c>
      <c r="F7" s="162" t="s">
        <v>13</v>
      </c>
      <c r="G7" s="9">
        <v>0.30499999999999999</v>
      </c>
      <c r="H7" s="164" t="s">
        <v>14</v>
      </c>
      <c r="M7" s="10"/>
      <c r="N7" s="11"/>
      <c r="O7" s="11"/>
      <c r="P7" s="11"/>
      <c r="Q7" s="11"/>
      <c r="R7" s="11"/>
      <c r="S7" s="11"/>
      <c r="T7" s="12"/>
    </row>
    <row r="8" spans="3:20" ht="15.6" x14ac:dyDescent="0.3">
      <c r="C8" s="157"/>
      <c r="D8" s="159"/>
      <c r="E8" s="161"/>
      <c r="F8" s="163"/>
      <c r="G8" s="13" t="s">
        <v>15</v>
      </c>
      <c r="H8" s="165"/>
      <c r="I8" s="14"/>
      <c r="J8" s="14"/>
      <c r="M8" s="15"/>
      <c r="T8" s="16"/>
    </row>
    <row r="9" spans="3:20" ht="15.6" x14ac:dyDescent="0.3">
      <c r="C9" s="17" t="s">
        <v>16</v>
      </c>
      <c r="D9" s="18">
        <v>0.2</v>
      </c>
      <c r="E9" s="19">
        <v>350000</v>
      </c>
      <c r="F9" s="20">
        <f>D9*E9</f>
        <v>70000</v>
      </c>
      <c r="G9" s="20">
        <f>+F9*$G$7</f>
        <v>21350</v>
      </c>
      <c r="H9" s="21">
        <f>SUM(F9:G9)</f>
        <v>91350</v>
      </c>
      <c r="M9" s="15"/>
      <c r="T9" s="16"/>
    </row>
    <row r="10" spans="3:20" ht="15.6" x14ac:dyDescent="0.3">
      <c r="C10" s="22" t="s">
        <v>17</v>
      </c>
      <c r="D10" s="23">
        <v>0.4</v>
      </c>
      <c r="E10" s="24">
        <v>150575</v>
      </c>
      <c r="F10" s="20">
        <f>D10*E10</f>
        <v>60230</v>
      </c>
      <c r="G10" s="20">
        <f>+F10*$G$7</f>
        <v>18370.149999999998</v>
      </c>
      <c r="H10" s="21">
        <f>SUM(F10:G10)</f>
        <v>78600.149999999994</v>
      </c>
      <c r="M10" s="15"/>
      <c r="T10" s="16"/>
    </row>
    <row r="11" spans="3:20" ht="15.6" x14ac:dyDescent="0.3">
      <c r="C11" s="17" t="s">
        <v>18</v>
      </c>
      <c r="D11" s="18">
        <v>0.02</v>
      </c>
      <c r="E11" s="19">
        <v>165000</v>
      </c>
      <c r="F11" s="20">
        <f>D11*E11</f>
        <v>3300</v>
      </c>
      <c r="G11" s="20">
        <f>+F11*$G$7</f>
        <v>1006.5</v>
      </c>
      <c r="H11" s="21">
        <f>SUM(F11:G11)</f>
        <v>4306.5</v>
      </c>
      <c r="M11" s="15"/>
      <c r="T11" s="16"/>
    </row>
    <row r="12" spans="3:20" ht="15.6" x14ac:dyDescent="0.3">
      <c r="C12" s="17"/>
      <c r="D12" s="25"/>
      <c r="E12" s="19"/>
      <c r="F12" s="20">
        <f>D12*E12</f>
        <v>0</v>
      </c>
      <c r="G12" s="20">
        <f>+F12*$G$7</f>
        <v>0</v>
      </c>
      <c r="H12" s="21">
        <f>SUM(F12:G12)</f>
        <v>0</v>
      </c>
      <c r="M12" s="15"/>
      <c r="T12" s="16"/>
    </row>
    <row r="13" spans="3:20" ht="16.2" thickBot="1" x14ac:dyDescent="0.35">
      <c r="C13" s="17"/>
      <c r="D13" s="25"/>
      <c r="E13" s="19"/>
      <c r="F13" s="20">
        <f>D13*E13</f>
        <v>0</v>
      </c>
      <c r="G13" s="20">
        <f>+F13*$G$7</f>
        <v>0</v>
      </c>
      <c r="H13" s="21">
        <f>SUM(F13:G13)</f>
        <v>0</v>
      </c>
      <c r="M13" s="26"/>
      <c r="N13" s="27"/>
      <c r="O13" s="27"/>
      <c r="P13" s="27"/>
      <c r="Q13" s="27"/>
      <c r="R13" s="27"/>
      <c r="S13" s="27"/>
      <c r="T13" s="28"/>
    </row>
    <row r="14" spans="3:20" ht="16.2" thickBot="1" x14ac:dyDescent="0.35">
      <c r="C14" s="29" t="s">
        <v>19</v>
      </c>
      <c r="D14" s="30"/>
      <c r="E14" s="31">
        <f>SUM(E9:E13)</f>
        <v>665575</v>
      </c>
      <c r="F14" s="32">
        <f>SUM(F9:F13)</f>
        <v>133530</v>
      </c>
      <c r="G14" s="33">
        <f>SUM(G9:G13)</f>
        <v>40726.649999999994</v>
      </c>
      <c r="H14" s="34">
        <f>SUM(H9:H13)</f>
        <v>174256.65</v>
      </c>
    </row>
    <row r="15" spans="3:20" ht="16.2" thickBot="1" x14ac:dyDescent="0.35">
      <c r="C15" s="35"/>
      <c r="D15" s="35"/>
      <c r="E15" s="35"/>
      <c r="F15" s="36"/>
      <c r="G15" s="35"/>
      <c r="H15" s="35"/>
    </row>
    <row r="16" spans="3:20" ht="18.600000000000001" thickBot="1" x14ac:dyDescent="0.4">
      <c r="C16" s="5" t="s">
        <v>20</v>
      </c>
      <c r="D16" s="7" t="s">
        <v>8</v>
      </c>
      <c r="E16" s="7" t="s">
        <v>21</v>
      </c>
      <c r="F16" s="7" t="s">
        <v>22</v>
      </c>
      <c r="G16" s="168" t="s">
        <v>23</v>
      </c>
      <c r="H16" s="169"/>
      <c r="I16" s="169"/>
      <c r="J16" s="170"/>
      <c r="M16" s="8" t="s">
        <v>24</v>
      </c>
    </row>
    <row r="17" spans="3:20" ht="15" customHeight="1" thickBot="1" x14ac:dyDescent="0.35">
      <c r="C17" s="171" t="s">
        <v>25</v>
      </c>
      <c r="D17" s="173" t="s">
        <v>14</v>
      </c>
      <c r="E17" s="175" t="s">
        <v>26</v>
      </c>
      <c r="F17" s="176"/>
      <c r="G17" s="175" t="s">
        <v>27</v>
      </c>
      <c r="H17" s="176"/>
      <c r="I17" s="175" t="s">
        <v>28</v>
      </c>
      <c r="J17" s="176"/>
      <c r="K17" s="35"/>
      <c r="M17" s="10"/>
      <c r="N17" s="11"/>
      <c r="O17" s="11"/>
      <c r="P17" s="11"/>
      <c r="Q17" s="11"/>
      <c r="R17" s="11"/>
      <c r="S17" s="11"/>
      <c r="T17" s="12"/>
    </row>
    <row r="18" spans="3:20" ht="31.2" x14ac:dyDescent="0.3">
      <c r="C18" s="172"/>
      <c r="D18" s="174"/>
      <c r="E18" s="37" t="s">
        <v>11</v>
      </c>
      <c r="F18" s="38" t="s">
        <v>29</v>
      </c>
      <c r="G18" s="37" t="s">
        <v>11</v>
      </c>
      <c r="H18" s="38" t="s">
        <v>29</v>
      </c>
      <c r="I18" s="37" t="s">
        <v>11</v>
      </c>
      <c r="J18" s="38" t="s">
        <v>29</v>
      </c>
      <c r="K18" s="39" t="s">
        <v>30</v>
      </c>
      <c r="L18" s="40"/>
      <c r="M18" s="15"/>
      <c r="T18" s="16"/>
    </row>
    <row r="19" spans="3:20" ht="15.6" x14ac:dyDescent="0.3">
      <c r="C19" s="41" t="str">
        <f>C9</f>
        <v>Sampson, Sam - Scientific Director</v>
      </c>
      <c r="D19" s="42">
        <f>H9</f>
        <v>91350</v>
      </c>
      <c r="E19" s="43">
        <v>0.25</v>
      </c>
      <c r="F19" s="44">
        <f>D19*E19</f>
        <v>22837.5</v>
      </c>
      <c r="G19" s="43">
        <v>0</v>
      </c>
      <c r="H19" s="44">
        <f>D19*G19</f>
        <v>0</v>
      </c>
      <c r="I19" s="45">
        <v>0.75</v>
      </c>
      <c r="J19" s="46">
        <f>D19*I19</f>
        <v>68512.5</v>
      </c>
      <c r="K19" s="47">
        <f>E19+G19+I19</f>
        <v>1</v>
      </c>
      <c r="L19" s="48"/>
      <c r="M19" s="15"/>
      <c r="T19" s="16"/>
    </row>
    <row r="20" spans="3:20" ht="15.6" x14ac:dyDescent="0.3">
      <c r="C20" s="41" t="str">
        <f>C10</f>
        <v>Lee, Leah - Core Director</v>
      </c>
      <c r="D20" s="42">
        <f>H10</f>
        <v>78600.149999999994</v>
      </c>
      <c r="E20" s="43">
        <v>0.15</v>
      </c>
      <c r="F20" s="44">
        <f>D20*E20</f>
        <v>11790.022499999999</v>
      </c>
      <c r="G20" s="43">
        <v>0.55000000000000004</v>
      </c>
      <c r="H20" s="44">
        <f>D20*G20</f>
        <v>43230.082499999997</v>
      </c>
      <c r="I20" s="43">
        <v>0.3</v>
      </c>
      <c r="J20" s="46">
        <f>D20*I20</f>
        <v>23580.044999999998</v>
      </c>
      <c r="K20" s="47">
        <f>E20+G20+I20</f>
        <v>1</v>
      </c>
      <c r="L20" s="48"/>
      <c r="M20" s="15"/>
      <c r="T20" s="16"/>
    </row>
    <row r="21" spans="3:20" ht="15.6" x14ac:dyDescent="0.3">
      <c r="C21" s="41" t="str">
        <f>C11</f>
        <v>Matthews, Matthew - CHOA</v>
      </c>
      <c r="D21" s="42">
        <f>H11</f>
        <v>4306.5</v>
      </c>
      <c r="E21" s="43">
        <v>0.1</v>
      </c>
      <c r="F21" s="44">
        <f>D21*E21</f>
        <v>430.65000000000003</v>
      </c>
      <c r="G21" s="43">
        <v>0.4</v>
      </c>
      <c r="H21" s="44">
        <f>D21*G21</f>
        <v>1722.6000000000001</v>
      </c>
      <c r="I21" s="43">
        <v>0.5</v>
      </c>
      <c r="J21" s="46">
        <f>D21*I21</f>
        <v>2153.25</v>
      </c>
      <c r="K21" s="47">
        <f>E21+G21+I21</f>
        <v>1</v>
      </c>
      <c r="L21" s="48"/>
      <c r="M21" s="15"/>
      <c r="T21" s="16"/>
    </row>
    <row r="22" spans="3:20" ht="16.2" thickBot="1" x14ac:dyDescent="0.35">
      <c r="C22" s="41"/>
      <c r="D22" s="42">
        <f>H12</f>
        <v>0</v>
      </c>
      <c r="E22" s="43">
        <v>0</v>
      </c>
      <c r="F22" s="44">
        <f>D22*E22</f>
        <v>0</v>
      </c>
      <c r="G22" s="43">
        <v>0</v>
      </c>
      <c r="H22" s="44">
        <f>D22*G22</f>
        <v>0</v>
      </c>
      <c r="I22" s="43">
        <v>0</v>
      </c>
      <c r="J22" s="46">
        <f>D22*I22</f>
        <v>0</v>
      </c>
      <c r="K22" s="47">
        <f>E22+G22+I22</f>
        <v>0</v>
      </c>
      <c r="L22" s="48"/>
      <c r="M22" s="26"/>
      <c r="N22" s="27"/>
      <c r="O22" s="27"/>
      <c r="P22" s="27"/>
      <c r="Q22" s="27"/>
      <c r="R22" s="27"/>
      <c r="S22" s="27"/>
      <c r="T22" s="28"/>
    </row>
    <row r="23" spans="3:20" ht="15.6" x14ac:dyDescent="0.3">
      <c r="C23" s="41"/>
      <c r="D23" s="42">
        <f>H13</f>
        <v>0</v>
      </c>
      <c r="E23" s="43">
        <v>0</v>
      </c>
      <c r="F23" s="44">
        <f>D23*E23</f>
        <v>0</v>
      </c>
      <c r="G23" s="43">
        <v>0</v>
      </c>
      <c r="H23" s="44">
        <f>D23*G23</f>
        <v>0</v>
      </c>
      <c r="I23" s="43">
        <v>0</v>
      </c>
      <c r="J23" s="46">
        <f>D23*I23</f>
        <v>0</v>
      </c>
      <c r="K23" s="47">
        <f>E23+G23+I23</f>
        <v>0</v>
      </c>
      <c r="L23" s="48"/>
    </row>
    <row r="24" spans="3:20" ht="16.2" thickBot="1" x14ac:dyDescent="0.35">
      <c r="C24" s="29" t="s">
        <v>31</v>
      </c>
      <c r="D24" s="34">
        <f>SUM(D19:D23)</f>
        <v>174256.65</v>
      </c>
      <c r="E24" s="49"/>
      <c r="F24" s="50">
        <f>SUM(F19:F23)</f>
        <v>35058.172500000001</v>
      </c>
      <c r="G24" s="51"/>
      <c r="H24" s="50">
        <f>SUM(H19:H23)</f>
        <v>44952.682499999995</v>
      </c>
      <c r="I24" s="52"/>
      <c r="J24" s="50">
        <f>SUM(J19:J23)</f>
        <v>94245.794999999998</v>
      </c>
      <c r="K24" s="53"/>
      <c r="L24" s="54"/>
    </row>
    <row r="25" spans="3:20" x14ac:dyDescent="0.3">
      <c r="C25" s="55"/>
      <c r="D25" s="56">
        <f>H14-D24</f>
        <v>0</v>
      </c>
      <c r="E25" s="57"/>
      <c r="F25" s="58"/>
      <c r="G25" s="57"/>
      <c r="H25" s="58"/>
      <c r="I25" s="59"/>
      <c r="J25" s="59"/>
      <c r="K25" s="60"/>
      <c r="L25" s="60"/>
    </row>
    <row r="26" spans="3:20" ht="18.600000000000001" thickBot="1" x14ac:dyDescent="0.4">
      <c r="C26" s="5" t="s">
        <v>32</v>
      </c>
      <c r="D26" s="7" t="s">
        <v>33</v>
      </c>
      <c r="E26" s="7" t="s">
        <v>34</v>
      </c>
      <c r="F26" s="7" t="s">
        <v>35</v>
      </c>
      <c r="G26" s="57"/>
      <c r="H26" s="58"/>
      <c r="I26" s="59"/>
      <c r="J26" s="59"/>
      <c r="K26" s="60"/>
      <c r="L26" s="60"/>
      <c r="M26" s="8" t="s">
        <v>36</v>
      </c>
    </row>
    <row r="27" spans="3:20" ht="15.6" x14ac:dyDescent="0.3">
      <c r="C27" s="171" t="s">
        <v>37</v>
      </c>
      <c r="D27" s="177" t="s">
        <v>38</v>
      </c>
      <c r="E27" s="175" t="s">
        <v>26</v>
      </c>
      <c r="F27" s="176"/>
      <c r="G27" s="175" t="s">
        <v>27</v>
      </c>
      <c r="H27" s="176"/>
      <c r="I27" s="175" t="s">
        <v>28</v>
      </c>
      <c r="J27" s="176"/>
      <c r="K27" s="166" t="s">
        <v>39</v>
      </c>
      <c r="L27" s="61"/>
      <c r="M27" s="10"/>
      <c r="N27" s="11"/>
      <c r="O27" s="11"/>
      <c r="P27" s="11"/>
      <c r="Q27" s="11"/>
      <c r="R27" s="11"/>
      <c r="S27" s="11"/>
      <c r="T27" s="12"/>
    </row>
    <row r="28" spans="3:20" ht="15.6" x14ac:dyDescent="0.3">
      <c r="C28" s="172"/>
      <c r="D28" s="178"/>
      <c r="E28" s="62" t="s">
        <v>40</v>
      </c>
      <c r="F28" s="63" t="s">
        <v>41</v>
      </c>
      <c r="G28" s="62" t="s">
        <v>40</v>
      </c>
      <c r="H28" s="63" t="s">
        <v>41</v>
      </c>
      <c r="I28" s="62" t="s">
        <v>40</v>
      </c>
      <c r="J28" s="63" t="s">
        <v>41</v>
      </c>
      <c r="K28" s="167"/>
      <c r="L28" s="61"/>
      <c r="M28" s="15"/>
      <c r="T28" s="16"/>
    </row>
    <row r="29" spans="3:20" x14ac:dyDescent="0.3">
      <c r="C29" s="64" t="s">
        <v>42</v>
      </c>
      <c r="D29" s="65">
        <v>0</v>
      </c>
      <c r="E29" s="66">
        <v>0</v>
      </c>
      <c r="F29" s="67">
        <f>D29*E29</f>
        <v>0</v>
      </c>
      <c r="G29" s="66">
        <v>0</v>
      </c>
      <c r="H29" s="68">
        <f>D29*G29</f>
        <v>0</v>
      </c>
      <c r="I29" s="66">
        <v>0</v>
      </c>
      <c r="J29" s="68">
        <f>D29*I29</f>
        <v>0</v>
      </c>
      <c r="K29" s="69">
        <f>E29+G29+I29</f>
        <v>0</v>
      </c>
      <c r="L29" s="60"/>
      <c r="M29" s="15"/>
      <c r="T29" s="16"/>
    </row>
    <row r="30" spans="3:20" x14ac:dyDescent="0.3">
      <c r="C30" s="64" t="s">
        <v>43</v>
      </c>
      <c r="D30" s="65">
        <v>10000</v>
      </c>
      <c r="E30" s="66">
        <v>0.4</v>
      </c>
      <c r="F30" s="67">
        <f>D30*E30</f>
        <v>4000</v>
      </c>
      <c r="G30" s="66">
        <v>0.3</v>
      </c>
      <c r="H30" s="68">
        <f>D30*G30</f>
        <v>3000</v>
      </c>
      <c r="I30" s="66">
        <v>0.3</v>
      </c>
      <c r="J30" s="68">
        <f>D30*I30</f>
        <v>3000</v>
      </c>
      <c r="K30" s="70">
        <f>E30+G30+I30</f>
        <v>1</v>
      </c>
      <c r="L30" s="48"/>
      <c r="M30" s="15"/>
      <c r="T30" s="16"/>
    </row>
    <row r="31" spans="3:20" x14ac:dyDescent="0.3">
      <c r="C31" s="71" t="s">
        <v>44</v>
      </c>
      <c r="D31" s="65">
        <v>0</v>
      </c>
      <c r="E31" s="72">
        <v>0</v>
      </c>
      <c r="F31" s="67">
        <f>D31*E31</f>
        <v>0</v>
      </c>
      <c r="G31" s="72">
        <v>0</v>
      </c>
      <c r="H31" s="68">
        <f>D31*G31</f>
        <v>0</v>
      </c>
      <c r="I31" s="66">
        <v>0</v>
      </c>
      <c r="J31" s="68">
        <f>D31*I31</f>
        <v>0</v>
      </c>
      <c r="K31" s="73">
        <f>E31+G31+I31</f>
        <v>0</v>
      </c>
      <c r="L31" s="74"/>
      <c r="M31" s="15"/>
      <c r="T31" s="16"/>
    </row>
    <row r="32" spans="3:20" x14ac:dyDescent="0.3">
      <c r="C32" s="71" t="s">
        <v>45</v>
      </c>
      <c r="D32" s="75">
        <v>0</v>
      </c>
      <c r="E32" s="66">
        <v>0</v>
      </c>
      <c r="F32" s="67">
        <f>D32*E32</f>
        <v>0</v>
      </c>
      <c r="G32" s="72">
        <v>0</v>
      </c>
      <c r="H32" s="68">
        <f>D32*G32</f>
        <v>0</v>
      </c>
      <c r="I32" s="66">
        <v>0</v>
      </c>
      <c r="J32" s="68">
        <f>D32*I32</f>
        <v>0</v>
      </c>
      <c r="K32" s="73">
        <f>E32+G32+I32</f>
        <v>0</v>
      </c>
      <c r="L32" s="74"/>
      <c r="M32" s="15"/>
      <c r="T32" s="16"/>
    </row>
    <row r="33" spans="3:20" ht="15" thickBot="1" x14ac:dyDescent="0.35">
      <c r="C33" s="76" t="s">
        <v>46</v>
      </c>
      <c r="D33" s="77">
        <f>SUM(D29:D32)</f>
        <v>10000</v>
      </c>
      <c r="E33" s="78"/>
      <c r="F33" s="79">
        <f>SUM(F29:F32)</f>
        <v>4000</v>
      </c>
      <c r="G33" s="78"/>
      <c r="H33" s="80">
        <f>SUM(H29:H32)</f>
        <v>3000</v>
      </c>
      <c r="I33" s="78"/>
      <c r="J33" s="80">
        <f>SUM(J29:J32)</f>
        <v>3000</v>
      </c>
      <c r="K33" s="81"/>
      <c r="L33" s="60"/>
      <c r="M33" s="26"/>
      <c r="N33" s="27"/>
      <c r="O33" s="27"/>
      <c r="P33" s="27"/>
      <c r="Q33" s="27"/>
      <c r="R33" s="27"/>
      <c r="S33" s="27"/>
      <c r="T33" s="28"/>
    </row>
    <row r="34" spans="3:20" ht="15" thickBot="1" x14ac:dyDescent="0.35">
      <c r="C34" s="82" t="s">
        <v>47</v>
      </c>
      <c r="D34" s="83">
        <f>D24+D33</f>
        <v>184256.65</v>
      </c>
      <c r="E34" s="78"/>
      <c r="F34" s="79">
        <f>F24+F33</f>
        <v>39058.172500000001</v>
      </c>
      <c r="G34" s="78"/>
      <c r="H34" s="80">
        <f>H24+H33</f>
        <v>47952.682499999995</v>
      </c>
      <c r="I34" s="78"/>
      <c r="J34" s="80">
        <f>J24+J33</f>
        <v>97245.794999999998</v>
      </c>
      <c r="K34" s="81"/>
      <c r="L34" s="60"/>
    </row>
    <row r="35" spans="3:20" ht="15" thickBot="1" x14ac:dyDescent="0.35">
      <c r="C35" s="84" t="s">
        <v>48</v>
      </c>
      <c r="D35" s="85">
        <f>F35+H35+J35</f>
        <v>0</v>
      </c>
      <c r="E35" s="78"/>
      <c r="F35" s="86">
        <v>0</v>
      </c>
      <c r="G35" s="78"/>
      <c r="H35" s="86">
        <v>0</v>
      </c>
      <c r="I35" s="78"/>
      <c r="J35" s="86">
        <v>0</v>
      </c>
      <c r="K35" s="87">
        <f>D35-F35-H35</f>
        <v>0</v>
      </c>
      <c r="L35" s="60"/>
      <c r="M35" s="10"/>
      <c r="N35" s="11"/>
      <c r="O35" s="11"/>
      <c r="P35" s="11"/>
      <c r="Q35" s="11"/>
      <c r="R35" s="11"/>
      <c r="S35" s="11"/>
      <c r="T35" s="12"/>
    </row>
    <row r="36" spans="3:20" x14ac:dyDescent="0.3">
      <c r="C36" s="84" t="s">
        <v>49</v>
      </c>
      <c r="D36" s="85">
        <f>F36+H36+J36</f>
        <v>0</v>
      </c>
      <c r="E36" s="78"/>
      <c r="F36" s="86">
        <v>0</v>
      </c>
      <c r="G36" s="78"/>
      <c r="H36" s="86">
        <v>0</v>
      </c>
      <c r="I36" s="78"/>
      <c r="J36" s="86">
        <v>0</v>
      </c>
      <c r="K36" s="60"/>
      <c r="L36" s="60"/>
      <c r="M36" s="15"/>
      <c r="T36" s="16"/>
    </row>
    <row r="37" spans="3:20" ht="15" thickBot="1" x14ac:dyDescent="0.35">
      <c r="C37" s="88" t="s">
        <v>50</v>
      </c>
      <c r="D37" s="89">
        <f>D34+D35+D36</f>
        <v>184256.65</v>
      </c>
      <c r="E37" s="90"/>
      <c r="F37" s="91">
        <f>F34+F35+F36</f>
        <v>39058.172500000001</v>
      </c>
      <c r="G37" s="90"/>
      <c r="H37" s="91">
        <f>H34+H35+H36</f>
        <v>47952.682499999995</v>
      </c>
      <c r="I37" s="90"/>
      <c r="J37" s="91">
        <f>J34+J35+J36</f>
        <v>97245.794999999998</v>
      </c>
      <c r="K37" s="60"/>
      <c r="L37" s="60"/>
      <c r="M37" s="26"/>
      <c r="N37" s="27"/>
      <c r="O37" s="27"/>
      <c r="P37" s="27"/>
      <c r="Q37" s="27"/>
      <c r="R37" s="27"/>
      <c r="S37" s="27"/>
      <c r="T37" s="28"/>
    </row>
    <row r="38" spans="3:20" x14ac:dyDescent="0.3">
      <c r="C38" s="55"/>
      <c r="D38" s="59"/>
      <c r="E38" s="92"/>
      <c r="F38" s="59"/>
      <c r="G38" s="59"/>
      <c r="H38" s="59"/>
      <c r="I38" s="59"/>
      <c r="J38" s="59"/>
      <c r="K38" s="60"/>
      <c r="L38" s="60"/>
    </row>
    <row r="39" spans="3:20" ht="18.600000000000001" thickBot="1" x14ac:dyDescent="0.4">
      <c r="C39" s="5" t="s">
        <v>51</v>
      </c>
      <c r="D39" s="59"/>
      <c r="E39" s="179"/>
      <c r="F39" s="179"/>
      <c r="G39" s="179"/>
      <c r="H39" s="179"/>
      <c r="I39" s="179"/>
      <c r="J39" s="179"/>
      <c r="K39" s="60"/>
      <c r="L39" s="60"/>
      <c r="M39" s="8" t="s">
        <v>52</v>
      </c>
    </row>
    <row r="40" spans="3:20" ht="16.2" customHeight="1" thickBot="1" x14ac:dyDescent="0.4">
      <c r="C40" s="93" t="s">
        <v>53</v>
      </c>
      <c r="D40" s="94"/>
      <c r="E40" s="180" t="s">
        <v>26</v>
      </c>
      <c r="F40" s="180"/>
      <c r="G40" s="180" t="s">
        <v>27</v>
      </c>
      <c r="H40" s="180"/>
      <c r="I40" s="180" t="s">
        <v>28</v>
      </c>
      <c r="J40" s="181"/>
      <c r="K40" s="60"/>
      <c r="L40" s="60"/>
      <c r="M40" s="95" t="s">
        <v>54</v>
      </c>
      <c r="N40" s="96"/>
      <c r="O40" s="96"/>
      <c r="P40" s="96"/>
      <c r="Q40" s="96"/>
      <c r="R40" s="96"/>
      <c r="S40" s="96"/>
      <c r="T40" s="97"/>
    </row>
    <row r="41" spans="3:20" ht="18" thickBot="1" x14ac:dyDescent="0.4">
      <c r="C41" s="98" t="s">
        <v>55</v>
      </c>
      <c r="D41" s="99" t="s">
        <v>56</v>
      </c>
      <c r="E41" s="182" t="s">
        <v>57</v>
      </c>
      <c r="F41" s="183"/>
      <c r="G41" s="183" t="s">
        <v>57</v>
      </c>
      <c r="H41" s="183"/>
      <c r="I41" s="184" t="s">
        <v>57</v>
      </c>
      <c r="J41" s="185"/>
      <c r="K41" s="60"/>
      <c r="L41" s="60"/>
      <c r="M41" s="100" t="s">
        <v>58</v>
      </c>
      <c r="N41" s="101"/>
      <c r="O41" s="101"/>
      <c r="P41" s="101"/>
      <c r="Q41" s="101"/>
      <c r="R41" s="101"/>
      <c r="S41" s="101"/>
      <c r="T41" s="102"/>
    </row>
    <row r="42" spans="3:20" ht="18" thickBot="1" x14ac:dyDescent="0.4">
      <c r="C42" s="103" t="s">
        <v>59</v>
      </c>
      <c r="D42" s="99" t="s">
        <v>60</v>
      </c>
      <c r="E42" s="104"/>
      <c r="F42" s="105">
        <v>75</v>
      </c>
      <c r="G42" s="106"/>
      <c r="H42" s="105">
        <v>150</v>
      </c>
      <c r="I42" s="107"/>
      <c r="J42" s="108">
        <v>120</v>
      </c>
      <c r="K42" s="60"/>
      <c r="L42" s="60"/>
      <c r="M42" s="109"/>
      <c r="N42" s="109"/>
      <c r="O42" s="109"/>
      <c r="P42" s="109"/>
      <c r="Q42" s="109"/>
      <c r="R42" s="109"/>
      <c r="S42" s="109"/>
      <c r="T42" s="109"/>
    </row>
    <row r="43" spans="3:20" x14ac:dyDescent="0.3">
      <c r="C43" s="110" t="s">
        <v>61</v>
      </c>
      <c r="D43" s="111" t="s">
        <v>62</v>
      </c>
      <c r="E43" s="186" t="s">
        <v>63</v>
      </c>
      <c r="F43" s="187"/>
      <c r="G43" s="188" t="s">
        <v>64</v>
      </c>
      <c r="H43" s="187"/>
      <c r="I43" s="189" t="s">
        <v>65</v>
      </c>
      <c r="J43" s="190"/>
      <c r="K43" s="60"/>
      <c r="L43" s="60"/>
    </row>
    <row r="44" spans="3:20" x14ac:dyDescent="0.3">
      <c r="C44" s="103" t="s">
        <v>66</v>
      </c>
      <c r="D44" s="112">
        <f>F44+H44+J44</f>
        <v>-156923.62097499997</v>
      </c>
      <c r="E44" s="113"/>
      <c r="F44" s="114">
        <f>(F53*F54+F60*F61+F67*F68)*-1</f>
        <v>-39058.172500000001</v>
      </c>
      <c r="G44" s="115"/>
      <c r="H44" s="114">
        <f>(H53*H54+H60*H61+H67*H68)*-1</f>
        <v>-20619.653474999999</v>
      </c>
      <c r="I44" s="116"/>
      <c r="J44" s="114">
        <f>(J53*J54+J60*J61+J67*J68)*-1</f>
        <v>-97245.794999999984</v>
      </c>
      <c r="K44" s="60"/>
      <c r="L44" s="60"/>
    </row>
    <row r="45" spans="3:20" x14ac:dyDescent="0.3">
      <c r="C45" s="103" t="s">
        <v>67</v>
      </c>
      <c r="D45" s="117">
        <f>F45+H45+J45</f>
        <v>0</v>
      </c>
      <c r="E45" s="118"/>
      <c r="F45" s="114">
        <f>+F35</f>
        <v>0</v>
      </c>
      <c r="G45" s="119"/>
      <c r="H45" s="114">
        <f>+H35</f>
        <v>0</v>
      </c>
      <c r="I45" s="120"/>
      <c r="J45" s="121">
        <f>+J35</f>
        <v>0</v>
      </c>
      <c r="K45" s="60"/>
      <c r="L45" s="60"/>
    </row>
    <row r="46" spans="3:20" x14ac:dyDescent="0.3">
      <c r="C46" s="122" t="s">
        <v>68</v>
      </c>
      <c r="D46" s="123">
        <f>F46+H46+J46</f>
        <v>184256.65</v>
      </c>
      <c r="E46" s="124"/>
      <c r="F46" s="125">
        <f>+F34+F36</f>
        <v>39058.172500000001</v>
      </c>
      <c r="G46" s="126"/>
      <c r="H46" s="125">
        <f>+H34+H36</f>
        <v>47952.682499999995</v>
      </c>
      <c r="I46" s="126"/>
      <c r="J46" s="79">
        <f>+J34+J36</f>
        <v>97245.794999999998</v>
      </c>
      <c r="K46" s="127"/>
      <c r="L46" s="127"/>
    </row>
    <row r="47" spans="3:20" ht="15" thickBot="1" x14ac:dyDescent="0.35">
      <c r="C47" s="128" t="s">
        <v>69</v>
      </c>
      <c r="D47" s="129">
        <f>F47+H47+J47</f>
        <v>27333.029024999996</v>
      </c>
      <c r="E47" s="130"/>
      <c r="F47" s="131">
        <f>+F44+F45+F46</f>
        <v>0</v>
      </c>
      <c r="G47" s="132"/>
      <c r="H47" s="131">
        <f>+H44+H45+H46</f>
        <v>27333.029024999996</v>
      </c>
      <c r="I47" s="132"/>
      <c r="J47" s="133">
        <f>+J44+J45+J46</f>
        <v>0</v>
      </c>
      <c r="K47" s="60"/>
      <c r="L47" s="60"/>
    </row>
    <row r="48" spans="3:20" ht="15" thickBot="1" x14ac:dyDescent="0.35">
      <c r="C48" s="134"/>
      <c r="D48" s="134"/>
      <c r="E48" s="134"/>
      <c r="F48" s="134"/>
      <c r="G48" s="134"/>
      <c r="H48" s="134"/>
      <c r="I48" s="134"/>
      <c r="J48" s="134"/>
      <c r="K48" s="135"/>
      <c r="L48" s="135"/>
    </row>
    <row r="49" spans="3:20" ht="18.600000000000001" thickBot="1" x14ac:dyDescent="0.4">
      <c r="C49" s="5" t="s">
        <v>70</v>
      </c>
      <c r="D49" s="16"/>
      <c r="E49" s="191" t="s">
        <v>26</v>
      </c>
      <c r="F49" s="192"/>
      <c r="G49" s="193" t="s">
        <v>27</v>
      </c>
      <c r="H49" s="181"/>
      <c r="I49" s="191" t="s">
        <v>28</v>
      </c>
      <c r="J49" s="181"/>
      <c r="M49" s="8" t="s">
        <v>71</v>
      </c>
    </row>
    <row r="50" spans="3:20" ht="18" x14ac:dyDescent="0.35">
      <c r="C50" s="8"/>
      <c r="E50" s="194" t="s">
        <v>72</v>
      </c>
      <c r="F50" s="195"/>
      <c r="G50" s="194" t="s">
        <v>73</v>
      </c>
      <c r="H50" s="195"/>
      <c r="I50" s="194" t="s">
        <v>74</v>
      </c>
      <c r="J50" s="195"/>
      <c r="M50" s="95" t="s">
        <v>75</v>
      </c>
      <c r="N50" s="96"/>
      <c r="O50" s="96"/>
      <c r="P50" s="96"/>
      <c r="Q50" s="96"/>
      <c r="R50" s="96"/>
      <c r="S50" s="96"/>
      <c r="T50" s="97"/>
    </row>
    <row r="51" spans="3:20" ht="18" thickBot="1" x14ac:dyDescent="0.4">
      <c r="E51" s="136" t="s">
        <v>76</v>
      </c>
      <c r="F51" s="137">
        <v>0.5</v>
      </c>
      <c r="G51" s="136" t="s">
        <v>76</v>
      </c>
      <c r="H51" s="137">
        <v>0.56999999999999995</v>
      </c>
      <c r="I51" s="136" t="s">
        <v>76</v>
      </c>
      <c r="J51" s="137">
        <v>0.41</v>
      </c>
      <c r="M51" s="100" t="s">
        <v>77</v>
      </c>
      <c r="N51" s="101"/>
      <c r="O51" s="101"/>
      <c r="P51" s="101"/>
      <c r="Q51" s="101"/>
      <c r="R51" s="101"/>
      <c r="S51" s="101"/>
      <c r="T51" s="102"/>
    </row>
    <row r="52" spans="3:20" ht="17.399999999999999" x14ac:dyDescent="0.35">
      <c r="E52" s="84" t="s">
        <v>38</v>
      </c>
      <c r="F52" s="138">
        <f>$F$37*F51</f>
        <v>19529.08625</v>
      </c>
      <c r="G52" s="84" t="s">
        <v>38</v>
      </c>
      <c r="H52" s="138">
        <f>HF$37*H51</f>
        <v>0</v>
      </c>
      <c r="I52" s="84" t="s">
        <v>38</v>
      </c>
      <c r="J52" s="138">
        <f>$J$37*J51</f>
        <v>39870.775949999996</v>
      </c>
      <c r="M52" s="109"/>
      <c r="N52" s="109"/>
      <c r="O52" s="109"/>
      <c r="P52" s="109"/>
      <c r="Q52" s="109"/>
      <c r="R52" s="109"/>
      <c r="S52" s="109"/>
      <c r="T52" s="109"/>
    </row>
    <row r="53" spans="3:20" x14ac:dyDescent="0.3">
      <c r="E53" s="84" t="s">
        <v>78</v>
      </c>
      <c r="F53" s="139">
        <v>120</v>
      </c>
      <c r="G53" s="84" t="s">
        <v>78</v>
      </c>
      <c r="H53" s="139">
        <v>128</v>
      </c>
      <c r="I53" s="84" t="s">
        <v>78</v>
      </c>
      <c r="J53" s="139">
        <v>90</v>
      </c>
    </row>
    <row r="54" spans="3:20" ht="15" thickBot="1" x14ac:dyDescent="0.35">
      <c r="E54" s="140" t="s">
        <v>79</v>
      </c>
      <c r="F54" s="141">
        <f>IFERROR(F52/F53,0)</f>
        <v>162.74238541666668</v>
      </c>
      <c r="G54" s="140" t="s">
        <v>79</v>
      </c>
      <c r="H54" s="141">
        <f>IFERROR(H52/H53,0)</f>
        <v>0</v>
      </c>
      <c r="I54" s="140" t="s">
        <v>79</v>
      </c>
      <c r="J54" s="141">
        <f>IFERROR(J52/J53,0)</f>
        <v>443.00862166666661</v>
      </c>
    </row>
    <row r="55" spans="3:20" ht="18" thickBot="1" x14ac:dyDescent="0.4">
      <c r="E55" s="142" t="s">
        <v>80</v>
      </c>
      <c r="F55" s="143">
        <f>F54*1.56</f>
        <v>253.87812125000002</v>
      </c>
      <c r="G55" s="142" t="s">
        <v>80</v>
      </c>
      <c r="H55" s="143">
        <f>H54*1.56</f>
        <v>0</v>
      </c>
      <c r="I55" s="142" t="s">
        <v>80</v>
      </c>
      <c r="J55" s="143">
        <f>J54*1.56</f>
        <v>691.09344979999992</v>
      </c>
      <c r="M55" s="95" t="s">
        <v>81</v>
      </c>
      <c r="N55" s="144"/>
      <c r="O55" s="144"/>
      <c r="P55" s="144"/>
      <c r="Q55" s="144"/>
      <c r="R55" s="144"/>
      <c r="S55" s="144"/>
      <c r="T55" s="145"/>
    </row>
    <row r="56" spans="3:20" ht="18" thickBot="1" x14ac:dyDescent="0.4">
      <c r="F56" s="146"/>
      <c r="H56" s="146"/>
      <c r="J56" s="146"/>
      <c r="M56" s="100" t="s">
        <v>82</v>
      </c>
      <c r="N56" s="147"/>
      <c r="O56" s="147"/>
      <c r="P56" s="147"/>
      <c r="Q56" s="147"/>
      <c r="R56" s="147"/>
      <c r="S56" s="147"/>
      <c r="T56" s="148"/>
    </row>
    <row r="57" spans="3:20" ht="15.6" x14ac:dyDescent="0.3">
      <c r="E57" s="194" t="s">
        <v>83</v>
      </c>
      <c r="F57" s="195"/>
      <c r="G57" s="194" t="s">
        <v>84</v>
      </c>
      <c r="H57" s="195"/>
      <c r="I57" s="194" t="s">
        <v>85</v>
      </c>
      <c r="J57" s="195"/>
    </row>
    <row r="58" spans="3:20" x14ac:dyDescent="0.3">
      <c r="E58" s="136" t="s">
        <v>76</v>
      </c>
      <c r="F58" s="137">
        <v>0.5</v>
      </c>
      <c r="G58" s="136" t="s">
        <v>76</v>
      </c>
      <c r="H58" s="137">
        <v>0.2</v>
      </c>
      <c r="I58" s="136" t="s">
        <v>76</v>
      </c>
      <c r="J58" s="137">
        <v>0.41</v>
      </c>
    </row>
    <row r="59" spans="3:20" x14ac:dyDescent="0.3">
      <c r="E59" s="84" t="s">
        <v>38</v>
      </c>
      <c r="F59" s="138">
        <f>$F$37*F58</f>
        <v>19529.08625</v>
      </c>
      <c r="G59" s="84" t="s">
        <v>38</v>
      </c>
      <c r="H59" s="138">
        <f>$H$37*H58</f>
        <v>9590.5365000000002</v>
      </c>
      <c r="I59" s="84" t="s">
        <v>38</v>
      </c>
      <c r="J59" s="138">
        <f>$J$37*J58</f>
        <v>39870.775949999996</v>
      </c>
    </row>
    <row r="60" spans="3:20" x14ac:dyDescent="0.3">
      <c r="E60" s="84" t="s">
        <v>78</v>
      </c>
      <c r="F60" s="139">
        <v>140</v>
      </c>
      <c r="G60" s="84" t="s">
        <v>78</v>
      </c>
      <c r="H60" s="139">
        <v>112</v>
      </c>
      <c r="I60" s="84" t="s">
        <v>78</v>
      </c>
      <c r="J60" s="139">
        <v>94</v>
      </c>
    </row>
    <row r="61" spans="3:20" x14ac:dyDescent="0.3">
      <c r="E61" s="140" t="s">
        <v>79</v>
      </c>
      <c r="F61" s="141">
        <f>IFERROR(F59/F60,0)</f>
        <v>139.49347321428573</v>
      </c>
      <c r="G61" s="140" t="s">
        <v>79</v>
      </c>
      <c r="H61" s="141">
        <f>IFERROR(H59/H60,0)</f>
        <v>85.629790178571426</v>
      </c>
      <c r="I61" s="140" t="s">
        <v>79</v>
      </c>
      <c r="J61" s="141">
        <f>IFERROR(J59/J60,0)</f>
        <v>424.15719095744674</v>
      </c>
    </row>
    <row r="62" spans="3:20" ht="15" thickBot="1" x14ac:dyDescent="0.35">
      <c r="E62" s="142" t="s">
        <v>80</v>
      </c>
      <c r="F62" s="143">
        <f>F61*1.56</f>
        <v>217.60981821428575</v>
      </c>
      <c r="G62" s="142" t="s">
        <v>80</v>
      </c>
      <c r="H62" s="143">
        <f>H61*1.56</f>
        <v>133.58247267857143</v>
      </c>
      <c r="I62" s="142" t="s">
        <v>80</v>
      </c>
      <c r="J62" s="143">
        <f>J61*1.56</f>
        <v>661.68521789361694</v>
      </c>
    </row>
    <row r="63" spans="3:20" x14ac:dyDescent="0.3">
      <c r="E63" s="149"/>
    </row>
    <row r="64" spans="3:20" ht="15.6" x14ac:dyDescent="0.3">
      <c r="E64" s="194" t="s">
        <v>86</v>
      </c>
      <c r="F64" s="195"/>
      <c r="G64" s="194" t="s">
        <v>87</v>
      </c>
      <c r="H64" s="195"/>
      <c r="I64" s="194" t="s">
        <v>88</v>
      </c>
      <c r="J64" s="195"/>
    </row>
    <row r="65" spans="5:18" x14ac:dyDescent="0.3">
      <c r="E65" s="136" t="s">
        <v>76</v>
      </c>
      <c r="F65" s="137">
        <v>0</v>
      </c>
      <c r="G65" s="136" t="s">
        <v>76</v>
      </c>
      <c r="H65" s="137">
        <v>0.23</v>
      </c>
      <c r="I65" s="136" t="s">
        <v>76</v>
      </c>
      <c r="J65" s="137">
        <v>0.18</v>
      </c>
    </row>
    <row r="66" spans="5:18" x14ac:dyDescent="0.3">
      <c r="E66" s="84" t="s">
        <v>38</v>
      </c>
      <c r="F66" s="138">
        <f>$F$37*F65</f>
        <v>0</v>
      </c>
      <c r="G66" s="84" t="s">
        <v>38</v>
      </c>
      <c r="H66" s="138">
        <f>$H$37*H65</f>
        <v>11029.116974999999</v>
      </c>
      <c r="I66" s="84" t="s">
        <v>38</v>
      </c>
      <c r="J66" s="138">
        <f>$J$37*J65</f>
        <v>17504.2431</v>
      </c>
    </row>
    <row r="67" spans="5:18" x14ac:dyDescent="0.3">
      <c r="E67" s="84" t="s">
        <v>78</v>
      </c>
      <c r="F67" s="139">
        <v>0</v>
      </c>
      <c r="G67" s="84" t="s">
        <v>78</v>
      </c>
      <c r="H67" s="139">
        <v>48</v>
      </c>
      <c r="I67" s="84" t="s">
        <v>78</v>
      </c>
      <c r="J67" s="139">
        <v>55</v>
      </c>
    </row>
    <row r="68" spans="5:18" x14ac:dyDescent="0.3">
      <c r="E68" s="140" t="s">
        <v>79</v>
      </c>
      <c r="F68" s="141">
        <f>IFERROR(F66/F67,0)</f>
        <v>0</v>
      </c>
      <c r="G68" s="140" t="s">
        <v>79</v>
      </c>
      <c r="H68" s="141">
        <f>IFERROR(H66/H67,0)</f>
        <v>229.77327031249999</v>
      </c>
      <c r="I68" s="140" t="s">
        <v>79</v>
      </c>
      <c r="J68" s="141">
        <f>IFERROR(J66/J67,0)</f>
        <v>318.25896545454543</v>
      </c>
    </row>
    <row r="69" spans="5:18" ht="15" thickBot="1" x14ac:dyDescent="0.35">
      <c r="E69" s="142" t="s">
        <v>80</v>
      </c>
      <c r="F69" s="143">
        <f>F68*1.56</f>
        <v>0</v>
      </c>
      <c r="G69" s="142" t="s">
        <v>80</v>
      </c>
      <c r="H69" s="143">
        <f>H68*1.56</f>
        <v>358.44630168750001</v>
      </c>
      <c r="I69" s="142" t="s">
        <v>80</v>
      </c>
      <c r="J69" s="143">
        <f>J68*1.56</f>
        <v>496.48398610909089</v>
      </c>
    </row>
    <row r="70" spans="5:18" ht="15" thickBot="1" x14ac:dyDescent="0.35"/>
    <row r="71" spans="5:18" ht="18" thickBot="1" x14ac:dyDescent="0.4">
      <c r="F71" s="150">
        <f>F51+F58+F65</f>
        <v>1</v>
      </c>
      <c r="H71" s="150">
        <f>H51+H58+H65</f>
        <v>1</v>
      </c>
      <c r="J71" s="150">
        <f>J51+J58+J65</f>
        <v>1</v>
      </c>
      <c r="M71" s="151" t="s">
        <v>89</v>
      </c>
      <c r="N71" s="152"/>
      <c r="O71" s="152"/>
      <c r="P71" s="152"/>
      <c r="Q71" s="153"/>
      <c r="R71" s="154"/>
    </row>
  </sheetData>
  <mergeCells count="42">
    <mergeCell ref="E57:F57"/>
    <mergeCell ref="G57:H57"/>
    <mergeCell ref="I57:J57"/>
    <mergeCell ref="E64:F64"/>
    <mergeCell ref="G64:H64"/>
    <mergeCell ref="I64:J64"/>
    <mergeCell ref="E49:F49"/>
    <mergeCell ref="G49:H49"/>
    <mergeCell ref="I49:J49"/>
    <mergeCell ref="E50:F50"/>
    <mergeCell ref="G50:H50"/>
    <mergeCell ref="I50:J50"/>
    <mergeCell ref="E41:F41"/>
    <mergeCell ref="G41:H41"/>
    <mergeCell ref="I41:J41"/>
    <mergeCell ref="E43:F43"/>
    <mergeCell ref="G43:H43"/>
    <mergeCell ref="I43:J43"/>
    <mergeCell ref="E39:F39"/>
    <mergeCell ref="G39:H39"/>
    <mergeCell ref="I39:J39"/>
    <mergeCell ref="E40:F40"/>
    <mergeCell ref="G40:H40"/>
    <mergeCell ref="I40:J40"/>
    <mergeCell ref="K27:K28"/>
    <mergeCell ref="G16:J16"/>
    <mergeCell ref="C17:C18"/>
    <mergeCell ref="D17:D18"/>
    <mergeCell ref="E17:F17"/>
    <mergeCell ref="G17:H17"/>
    <mergeCell ref="I17:J17"/>
    <mergeCell ref="C27:C28"/>
    <mergeCell ref="D27:D28"/>
    <mergeCell ref="E27:F27"/>
    <mergeCell ref="G27:H27"/>
    <mergeCell ref="I27:J27"/>
    <mergeCell ref="G1:H1"/>
    <mergeCell ref="C7:C8"/>
    <mergeCell ref="D7:D8"/>
    <mergeCell ref="E7:E8"/>
    <mergeCell ref="F7:F8"/>
    <mergeCell ref="H7:H8"/>
  </mergeCells>
  <conditionalFormatting sqref="F71 H71 J71">
    <cfRule type="cellIs" dxfId="1" priority="1" operator="greaterThan">
      <formula>100%</formula>
    </cfRule>
    <cfRule type="cellIs" dxfId="0" priority="2" operator="lessThan">
      <formula>100%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0</xdr:row>
                    <xdr:rowOff>144780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Calc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Wynn, Charet Elaine</dc:creator>
  <cp:lastModifiedBy>Arakawa, Charet Wynn</cp:lastModifiedBy>
  <dcterms:created xsi:type="dcterms:W3CDTF">2020-05-28T20:29:57Z</dcterms:created>
  <dcterms:modified xsi:type="dcterms:W3CDTF">2024-11-04T14:38:28Z</dcterms:modified>
</cp:coreProperties>
</file>